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w16user\UserData$\L0153249\Eigene Dateien\LWK-Wahl\Listen\"/>
    </mc:Choice>
  </mc:AlternateContent>
  <xr:revisionPtr revIDLastSave="0" documentId="13_ncr:1_{83AF246C-25D5-4DBD-A44E-6483A757BE53}" xr6:coauthVersionLast="47" xr6:coauthVersionMax="47" xr10:uidLastSave="{00000000-0000-0000-0000-000000000000}"/>
  <bookViews>
    <workbookView xWindow="-110" yWindow="-110" windowWidth="19420" windowHeight="10300" tabRatio="712" activeTab="4" xr2:uid="{00000000-000D-0000-FFFF-FFFF00000000}"/>
  </bookViews>
  <sheets>
    <sheet name="Eingabe2023" sheetId="3" r:id="rId1"/>
    <sheet name="Gesamtergebnis" sheetId="1" r:id="rId2"/>
    <sheet name="Wahlkarten" sheetId="4" r:id="rId3"/>
    <sheet name="alle Daten" sheetId="10" r:id="rId4"/>
    <sheet name="Diagramme neu" sheetId="20" r:id="rId5"/>
    <sheet name="Diagramme druck" sheetId="25" r:id="rId6"/>
    <sheet name="Druckbericht" sheetId="9" r:id="rId7"/>
    <sheet name="minmax" sheetId="22" r:id="rId8"/>
    <sheet name="nicht lösch" sheetId="24" r:id="rId9"/>
    <sheet name="nicht löschen" sheetId="2" r:id="rId10"/>
  </sheets>
  <definedNames>
    <definedName name="AccessDatabase" hidden="1">"S:\excel\Palko\Landesrat\LK Wahl 2003\dreiervariante2.mdb"</definedName>
    <definedName name="Button_1">"dreiervariante2_Vergleich_Liste"</definedName>
    <definedName name="Button_3">"dreiervariante2_Vergleich_Liste"</definedName>
    <definedName name="Button_4">"dreiervariante2_Vergleich_Liste"</definedName>
    <definedName name="dreiervariante2_Vergleich_Liste">#REF!</definedName>
    <definedName name="_xlnm.Print_Area" localSheetId="3">'alle Daten'!$B$2:$AI$216</definedName>
    <definedName name="_xlnm.Print_Area" localSheetId="6">Druckbericht!$B$1:$S$218</definedName>
    <definedName name="_xlnm.Print_Area" localSheetId="0">Eingabe2023!$B$2:$K$184</definedName>
    <definedName name="_xlnm.Print_Area" localSheetId="1">Gesamtergebnis!$A$1:$H$43</definedName>
    <definedName name="_xlnm.Print_Area" localSheetId="7">minmax!$B$1:$S$218</definedName>
    <definedName name="_xlnm.Print_Titles" localSheetId="3">'alle Daten'!$2:$3</definedName>
    <definedName name="_xlnm.Print_Titles" localSheetId="6">Druckbericht!$1:$3</definedName>
    <definedName name="_xlnm.Print_Titles" localSheetId="0">Eingabe2023!$1:$1</definedName>
    <definedName name="_xlnm.Print_Titles" localSheetId="7">minmax!$1:$3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05" i="10" l="1"/>
  <c r="X205" i="10"/>
  <c r="Y212" i="10"/>
  <c r="Y188" i="10"/>
  <c r="B4" i="4"/>
  <c r="Z206" i="10"/>
  <c r="F6" i="20"/>
  <c r="F8" i="20"/>
  <c r="E8" i="20"/>
  <c r="D8" i="20"/>
  <c r="C8" i="20"/>
  <c r="M190" i="9"/>
  <c r="F68" i="3"/>
  <c r="F52" i="3" l="1"/>
  <c r="F94" i="3"/>
  <c r="AK193" i="10" l="1"/>
  <c r="AK194" i="10"/>
  <c r="AK195" i="10"/>
  <c r="AK196" i="10"/>
  <c r="AK197" i="10"/>
  <c r="AK198" i="10"/>
  <c r="AK192" i="10"/>
  <c r="AG193" i="10"/>
  <c r="AG194" i="10"/>
  <c r="AG195" i="10"/>
  <c r="AG196" i="10"/>
  <c r="AG197" i="10"/>
  <c r="AG198" i="10"/>
  <c r="AG192" i="10"/>
  <c r="AC193" i="10"/>
  <c r="AC194" i="10"/>
  <c r="AC195" i="10"/>
  <c r="AC196" i="10"/>
  <c r="AC197" i="10"/>
  <c r="AC198" i="10"/>
  <c r="AC192" i="10"/>
  <c r="Y193" i="10"/>
  <c r="Y194" i="10"/>
  <c r="Y195" i="10"/>
  <c r="Y196" i="10"/>
  <c r="Y197" i="10"/>
  <c r="Y198" i="10"/>
  <c r="Y192" i="10"/>
  <c r="M193" i="10"/>
  <c r="M194" i="10"/>
  <c r="M195" i="10"/>
  <c r="M196" i="10"/>
  <c r="M197" i="10"/>
  <c r="M198" i="10"/>
  <c r="M192" i="10"/>
  <c r="F193" i="10"/>
  <c r="G193" i="10" s="1"/>
  <c r="F194" i="10"/>
  <c r="H194" i="10" s="1"/>
  <c r="F195" i="10"/>
  <c r="G195" i="10" s="1"/>
  <c r="F196" i="10"/>
  <c r="H196" i="10" s="1"/>
  <c r="F197" i="10"/>
  <c r="G197" i="10" s="1"/>
  <c r="F198" i="10"/>
  <c r="G198" i="10" s="1"/>
  <c r="F192" i="10"/>
  <c r="G192" i="10" s="1"/>
  <c r="E180" i="10"/>
  <c r="N34" i="20"/>
  <c r="M34" i="20"/>
  <c r="L34" i="20"/>
  <c r="L35" i="20"/>
  <c r="C6" i="3"/>
  <c r="C5" i="3"/>
  <c r="G196" i="10" l="1"/>
  <c r="H195" i="10"/>
  <c r="G194" i="10"/>
  <c r="H193" i="10"/>
  <c r="H192" i="10"/>
  <c r="H198" i="10"/>
  <c r="H197" i="10"/>
  <c r="AD4" i="10"/>
  <c r="AD5" i="10"/>
  <c r="AD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D83" i="10"/>
  <c r="AD84" i="10"/>
  <c r="AD85" i="10"/>
  <c r="AD86" i="10"/>
  <c r="AD87" i="10"/>
  <c r="AD88" i="10"/>
  <c r="AD89" i="10"/>
  <c r="AD90" i="10"/>
  <c r="AD91" i="10"/>
  <c r="AD92" i="10"/>
  <c r="AD93" i="10"/>
  <c r="AD94" i="10"/>
  <c r="AD95" i="10"/>
  <c r="AD96" i="10"/>
  <c r="AD97" i="10"/>
  <c r="AD98" i="10"/>
  <c r="AD99" i="10"/>
  <c r="AD100" i="10"/>
  <c r="AD101" i="10"/>
  <c r="AD102" i="10"/>
  <c r="AD103" i="10"/>
  <c r="AD104" i="10"/>
  <c r="AD105" i="10"/>
  <c r="AD106" i="10"/>
  <c r="AD107" i="10"/>
  <c r="AD108" i="10"/>
  <c r="AD109" i="10"/>
  <c r="AD110" i="10"/>
  <c r="AD111" i="10"/>
  <c r="AD112" i="10"/>
  <c r="AD113" i="10"/>
  <c r="AD114" i="10"/>
  <c r="AD115" i="10"/>
  <c r="AD116" i="10"/>
  <c r="AD117" i="10"/>
  <c r="AD118" i="10"/>
  <c r="AD119" i="10"/>
  <c r="AD120" i="10"/>
  <c r="AD121" i="10"/>
  <c r="AD122" i="10"/>
  <c r="AD123" i="10"/>
  <c r="AD124" i="10"/>
  <c r="AD125" i="10"/>
  <c r="AD126" i="10"/>
  <c r="AD127" i="10"/>
  <c r="AD128" i="10"/>
  <c r="AD129" i="10"/>
  <c r="AD130" i="10"/>
  <c r="AD131" i="10"/>
  <c r="AD132" i="10"/>
  <c r="AD133" i="10"/>
  <c r="AD134" i="10"/>
  <c r="AD135" i="10"/>
  <c r="AD136" i="10"/>
  <c r="AD137" i="10"/>
  <c r="AD138" i="10"/>
  <c r="AD139" i="10"/>
  <c r="AD140" i="10"/>
  <c r="AD141" i="10"/>
  <c r="AD142" i="10"/>
  <c r="AD143" i="10"/>
  <c r="AD144" i="10"/>
  <c r="AD145" i="10"/>
  <c r="AD146" i="10"/>
  <c r="AD147" i="10"/>
  <c r="AD148" i="10"/>
  <c r="AD149" i="10"/>
  <c r="AD150" i="10"/>
  <c r="AD151" i="10"/>
  <c r="AD152" i="10"/>
  <c r="AD153" i="10"/>
  <c r="AD154" i="10"/>
  <c r="AD155" i="10"/>
  <c r="AD156" i="10"/>
  <c r="AD157" i="10"/>
  <c r="AD158" i="10"/>
  <c r="AD159" i="10"/>
  <c r="AD160" i="10"/>
  <c r="AD161" i="10"/>
  <c r="AD162" i="10"/>
  <c r="AD163" i="10"/>
  <c r="AD164" i="10"/>
  <c r="AD165" i="10"/>
  <c r="AD166" i="10"/>
  <c r="AD167" i="10"/>
  <c r="AD168" i="10"/>
  <c r="AD169" i="10"/>
  <c r="AD170" i="10"/>
  <c r="AD171" i="10"/>
  <c r="AD172" i="10"/>
  <c r="AD173" i="10"/>
  <c r="AD174" i="10"/>
  <c r="Y4" i="10"/>
  <c r="M4" i="10"/>
  <c r="M35" i="20" l="1"/>
  <c r="N35" i="20"/>
  <c r="F4" i="10"/>
  <c r="J4" i="10"/>
  <c r="L4" i="10" s="1"/>
  <c r="Q4" i="10"/>
  <c r="Z4" i="10"/>
  <c r="AH4" i="10"/>
  <c r="AL4" i="10"/>
  <c r="F5" i="10"/>
  <c r="J5" i="10"/>
  <c r="L5" i="10" s="1"/>
  <c r="M5" i="10"/>
  <c r="Q5" i="10"/>
  <c r="S5" i="10" s="1"/>
  <c r="Y5" i="10"/>
  <c r="Z5" i="10"/>
  <c r="AH5" i="10"/>
  <c r="AL5" i="10"/>
  <c r="F6" i="10"/>
  <c r="H6" i="10" s="1"/>
  <c r="G6" i="10"/>
  <c r="J6" i="10"/>
  <c r="L6" i="10" s="1"/>
  <c r="M6" i="10"/>
  <c r="Q6" i="10"/>
  <c r="S6" i="10" s="1"/>
  <c r="Y6" i="10"/>
  <c r="Z6" i="10"/>
  <c r="AH6" i="10"/>
  <c r="AL6" i="10"/>
  <c r="F7" i="10"/>
  <c r="J7" i="10"/>
  <c r="L7" i="10" s="1"/>
  <c r="M7" i="10"/>
  <c r="Q7" i="10"/>
  <c r="S7" i="10" s="1"/>
  <c r="Y7" i="10"/>
  <c r="Z7" i="10"/>
  <c r="AH7" i="10"/>
  <c r="AL7" i="10"/>
  <c r="F8" i="10"/>
  <c r="J8" i="10"/>
  <c r="L8" i="10" s="1"/>
  <c r="M8" i="10"/>
  <c r="Q8" i="10"/>
  <c r="S8" i="10" s="1"/>
  <c r="Y8" i="10"/>
  <c r="Z8" i="10"/>
  <c r="AD180" i="10"/>
  <c r="AH8" i="10"/>
  <c r="AL8" i="10"/>
  <c r="F9" i="10"/>
  <c r="J9" i="10"/>
  <c r="L9" i="10" s="1"/>
  <c r="M9" i="10"/>
  <c r="Q9" i="10"/>
  <c r="S9" i="10" s="1"/>
  <c r="Y9" i="10"/>
  <c r="Z9" i="10"/>
  <c r="AH9" i="10"/>
  <c r="AL9" i="10"/>
  <c r="F10" i="10"/>
  <c r="G10" i="10"/>
  <c r="J10" i="10"/>
  <c r="L10" i="10" s="1"/>
  <c r="M10" i="10"/>
  <c r="Q10" i="10"/>
  <c r="S10" i="10" s="1"/>
  <c r="Y10" i="10"/>
  <c r="Z10" i="10"/>
  <c r="AH10" i="10"/>
  <c r="AL10" i="10"/>
  <c r="F11" i="10"/>
  <c r="J11" i="10"/>
  <c r="L11" i="10" s="1"/>
  <c r="M11" i="10"/>
  <c r="Q11" i="10"/>
  <c r="S11" i="10" s="1"/>
  <c r="Y11" i="10"/>
  <c r="Z11" i="10"/>
  <c r="AH11" i="10"/>
  <c r="AL11" i="10"/>
  <c r="F12" i="10"/>
  <c r="J12" i="10"/>
  <c r="L12" i="10" s="1"/>
  <c r="M12" i="10"/>
  <c r="Q12" i="10"/>
  <c r="S12" i="10" s="1"/>
  <c r="Y12" i="10"/>
  <c r="Z12" i="10"/>
  <c r="AH12" i="10"/>
  <c r="AL12" i="10"/>
  <c r="F13" i="10"/>
  <c r="H13" i="10"/>
  <c r="J13" i="10"/>
  <c r="L13" i="10" s="1"/>
  <c r="M13" i="10"/>
  <c r="Q13" i="10"/>
  <c r="S13" i="10" s="1"/>
  <c r="Y13" i="10"/>
  <c r="Z13" i="10"/>
  <c r="AH13" i="10"/>
  <c r="AL13" i="10"/>
  <c r="F14" i="10"/>
  <c r="J14" i="10"/>
  <c r="M14" i="10"/>
  <c r="Q14" i="10"/>
  <c r="S14" i="10" s="1"/>
  <c r="Z14" i="10"/>
  <c r="AH14" i="10"/>
  <c r="AL14" i="10"/>
  <c r="F15" i="10"/>
  <c r="J15" i="10"/>
  <c r="M15" i="10"/>
  <c r="Q15" i="10"/>
  <c r="S15" i="10" s="1"/>
  <c r="Z15" i="10"/>
  <c r="AH15" i="10"/>
  <c r="AL15" i="10"/>
  <c r="F16" i="10"/>
  <c r="G16" i="10" s="1"/>
  <c r="J16" i="10"/>
  <c r="L16" i="10" s="1"/>
  <c r="M16" i="10"/>
  <c r="Q16" i="10"/>
  <c r="S16" i="10" s="1"/>
  <c r="AC16" i="10"/>
  <c r="Z16" i="10"/>
  <c r="AH16" i="10"/>
  <c r="AL16" i="10"/>
  <c r="F17" i="10"/>
  <c r="J17" i="10"/>
  <c r="M17" i="10"/>
  <c r="Q17" i="10"/>
  <c r="S17" i="10" s="1"/>
  <c r="Z17" i="10"/>
  <c r="AH17" i="10"/>
  <c r="AL17" i="10"/>
  <c r="F18" i="10"/>
  <c r="J18" i="10"/>
  <c r="L18" i="10" s="1"/>
  <c r="M18" i="10"/>
  <c r="Q18" i="10"/>
  <c r="S18" i="10" s="1"/>
  <c r="Y18" i="10"/>
  <c r="Z18" i="10"/>
  <c r="AH18" i="10"/>
  <c r="AL18" i="10"/>
  <c r="F19" i="10"/>
  <c r="H19" i="10" s="1"/>
  <c r="J19" i="10"/>
  <c r="L19" i="10" s="1"/>
  <c r="M19" i="10"/>
  <c r="Q19" i="10"/>
  <c r="S19" i="10" s="1"/>
  <c r="AC19" i="10"/>
  <c r="Z19" i="10"/>
  <c r="AH19" i="10"/>
  <c r="AL19" i="10"/>
  <c r="F20" i="10"/>
  <c r="J20" i="10"/>
  <c r="L20" i="10" s="1"/>
  <c r="M20" i="10"/>
  <c r="Q20" i="10"/>
  <c r="S20" i="10" s="1"/>
  <c r="Y20" i="10"/>
  <c r="Z20" i="10"/>
  <c r="AH20" i="10"/>
  <c r="AL20" i="10"/>
  <c r="F21" i="10"/>
  <c r="H21" i="10" s="1"/>
  <c r="J21" i="10"/>
  <c r="L21" i="10" s="1"/>
  <c r="M21" i="10"/>
  <c r="Q21" i="10"/>
  <c r="S21" i="10" s="1"/>
  <c r="Y21" i="10"/>
  <c r="Z21" i="10"/>
  <c r="AG21" i="10"/>
  <c r="AH21" i="10"/>
  <c r="AL21" i="10"/>
  <c r="F22" i="10"/>
  <c r="J22" i="10"/>
  <c r="L22" i="10" s="1"/>
  <c r="M22" i="10"/>
  <c r="Q22" i="10"/>
  <c r="S22" i="10" s="1"/>
  <c r="Y22" i="10"/>
  <c r="Z22" i="10"/>
  <c r="AH22" i="10"/>
  <c r="AL22" i="10"/>
  <c r="F23" i="10"/>
  <c r="H23" i="10" s="1"/>
  <c r="J23" i="10"/>
  <c r="L23" i="10" s="1"/>
  <c r="M23" i="10"/>
  <c r="Q23" i="10"/>
  <c r="S23" i="10" s="1"/>
  <c r="Y23" i="10"/>
  <c r="Z23" i="10"/>
  <c r="AH23" i="10"/>
  <c r="AL23" i="10"/>
  <c r="F24" i="10"/>
  <c r="J24" i="10"/>
  <c r="L24" i="10" s="1"/>
  <c r="M24" i="10"/>
  <c r="Q24" i="10"/>
  <c r="S24" i="10" s="1"/>
  <c r="Y24" i="10"/>
  <c r="Z24" i="10"/>
  <c r="AH24" i="10"/>
  <c r="AL24" i="10"/>
  <c r="F25" i="10"/>
  <c r="J25" i="10"/>
  <c r="M25" i="10"/>
  <c r="Q25" i="10"/>
  <c r="S25" i="10" s="1"/>
  <c r="AC25" i="10"/>
  <c r="Z25" i="10"/>
  <c r="AH25" i="10"/>
  <c r="AL25" i="10"/>
  <c r="F26" i="10"/>
  <c r="J26" i="10"/>
  <c r="L26" i="10" s="1"/>
  <c r="M26" i="10"/>
  <c r="Q26" i="10"/>
  <c r="S26" i="10" s="1"/>
  <c r="Y26" i="10"/>
  <c r="Z26" i="10"/>
  <c r="AH26" i="10"/>
  <c r="AL26" i="10"/>
  <c r="F27" i="10"/>
  <c r="J27" i="10"/>
  <c r="M27" i="10"/>
  <c r="Q27" i="10"/>
  <c r="S27" i="10" s="1"/>
  <c r="AC27" i="10"/>
  <c r="Z27" i="10"/>
  <c r="AH27" i="10"/>
  <c r="AL27" i="10"/>
  <c r="F28" i="10"/>
  <c r="J28" i="10"/>
  <c r="L28" i="10"/>
  <c r="M28" i="10"/>
  <c r="Q28" i="10"/>
  <c r="S28" i="10" s="1"/>
  <c r="Y28" i="10"/>
  <c r="Z28" i="10"/>
  <c r="AH28" i="10"/>
  <c r="AL28" i="10"/>
  <c r="F29" i="10"/>
  <c r="J29" i="10"/>
  <c r="L29" i="10" s="1"/>
  <c r="M29" i="10"/>
  <c r="Q29" i="10"/>
  <c r="S29" i="10" s="1"/>
  <c r="Y29" i="10"/>
  <c r="Z29" i="10"/>
  <c r="AH29" i="10"/>
  <c r="AL29" i="10"/>
  <c r="F30" i="10"/>
  <c r="J30" i="10"/>
  <c r="L30" i="10" s="1"/>
  <c r="M30" i="10"/>
  <c r="Q30" i="10"/>
  <c r="S30" i="10" s="1"/>
  <c r="Y30" i="10"/>
  <c r="Z30" i="10"/>
  <c r="AH30" i="10"/>
  <c r="AL30" i="10"/>
  <c r="F31" i="10"/>
  <c r="H31" i="10"/>
  <c r="J31" i="10"/>
  <c r="L31" i="10" s="1"/>
  <c r="M31" i="10"/>
  <c r="Q31" i="10"/>
  <c r="S31" i="10" s="1"/>
  <c r="Y31" i="10"/>
  <c r="Z31" i="10"/>
  <c r="AH31" i="10"/>
  <c r="AL31" i="10"/>
  <c r="F32" i="10"/>
  <c r="J32" i="10"/>
  <c r="L32" i="10" s="1"/>
  <c r="M32" i="10"/>
  <c r="Q32" i="10"/>
  <c r="S32" i="10" s="1"/>
  <c r="Y32" i="10"/>
  <c r="Z32" i="10"/>
  <c r="AH32" i="10"/>
  <c r="AL32" i="10"/>
  <c r="F33" i="10"/>
  <c r="H33" i="10"/>
  <c r="J33" i="10"/>
  <c r="M33" i="10"/>
  <c r="Q33" i="10"/>
  <c r="S33" i="10" s="1"/>
  <c r="AC33" i="10"/>
  <c r="Z33" i="10"/>
  <c r="AH33" i="10"/>
  <c r="AL33" i="10"/>
  <c r="F34" i="10"/>
  <c r="J34" i="10"/>
  <c r="L34" i="10" s="1"/>
  <c r="M34" i="10"/>
  <c r="Q34" i="10"/>
  <c r="S34" i="10" s="1"/>
  <c r="Y34" i="10"/>
  <c r="Z34" i="10"/>
  <c r="AH34" i="10"/>
  <c r="AL34" i="10"/>
  <c r="F35" i="10"/>
  <c r="H35" i="10" s="1"/>
  <c r="J35" i="10"/>
  <c r="M35" i="10"/>
  <c r="Q35" i="10"/>
  <c r="S35" i="10" s="1"/>
  <c r="AC35" i="10"/>
  <c r="Z35" i="10"/>
  <c r="AH35" i="10"/>
  <c r="AL35" i="10"/>
  <c r="F36" i="10"/>
  <c r="J36" i="10"/>
  <c r="L36" i="10" s="1"/>
  <c r="M36" i="10"/>
  <c r="Q36" i="10"/>
  <c r="S36" i="10" s="1"/>
  <c r="Y36" i="10"/>
  <c r="Z36" i="10"/>
  <c r="AH36" i="10"/>
  <c r="AL36" i="10"/>
  <c r="F37" i="10"/>
  <c r="H37" i="10" s="1"/>
  <c r="J37" i="10"/>
  <c r="M37" i="10"/>
  <c r="Q37" i="10"/>
  <c r="S37" i="10" s="1"/>
  <c r="Y37" i="10"/>
  <c r="Z37" i="10"/>
  <c r="AH37" i="10"/>
  <c r="AL37" i="10"/>
  <c r="F38" i="10"/>
  <c r="J38" i="10"/>
  <c r="L38" i="10" s="1"/>
  <c r="M38" i="10"/>
  <c r="Q38" i="10"/>
  <c r="S38" i="10" s="1"/>
  <c r="Y38" i="10"/>
  <c r="Z38" i="10"/>
  <c r="AH38" i="10"/>
  <c r="AL38" i="10"/>
  <c r="F39" i="10"/>
  <c r="J39" i="10"/>
  <c r="M39" i="10"/>
  <c r="Q39" i="10"/>
  <c r="S39" i="10" s="1"/>
  <c r="Y39" i="10"/>
  <c r="Z39" i="10"/>
  <c r="AH39" i="10"/>
  <c r="AL39" i="10"/>
  <c r="F40" i="10"/>
  <c r="J40" i="10"/>
  <c r="L40" i="10" s="1"/>
  <c r="M40" i="10"/>
  <c r="Q40" i="10"/>
  <c r="S40" i="10" s="1"/>
  <c r="Y40" i="10"/>
  <c r="Z40" i="10"/>
  <c r="AH40" i="10"/>
  <c r="AL40" i="10"/>
  <c r="F41" i="10"/>
  <c r="H41" i="10" s="1"/>
  <c r="J41" i="10"/>
  <c r="L41" i="10" s="1"/>
  <c r="M41" i="10"/>
  <c r="Q41" i="10"/>
  <c r="S41" i="10" s="1"/>
  <c r="AC41" i="10"/>
  <c r="Z41" i="10"/>
  <c r="AH41" i="10"/>
  <c r="AL41" i="10"/>
  <c r="F42" i="10"/>
  <c r="J42" i="10"/>
  <c r="L42" i="10" s="1"/>
  <c r="M42" i="10"/>
  <c r="Q42" i="10"/>
  <c r="S42" i="10" s="1"/>
  <c r="Y42" i="10"/>
  <c r="Z42" i="10"/>
  <c r="AH42" i="10"/>
  <c r="AL42" i="10"/>
  <c r="F43" i="10"/>
  <c r="J43" i="10"/>
  <c r="L43" i="10" s="1"/>
  <c r="M43" i="10"/>
  <c r="Q43" i="10"/>
  <c r="S43" i="10" s="1"/>
  <c r="AC43" i="10"/>
  <c r="Z43" i="10"/>
  <c r="AH43" i="10"/>
  <c r="AL43" i="10"/>
  <c r="F44" i="10"/>
  <c r="J44" i="10"/>
  <c r="L44" i="10" s="1"/>
  <c r="M44" i="10"/>
  <c r="Q44" i="10"/>
  <c r="S44" i="10" s="1"/>
  <c r="Y44" i="10"/>
  <c r="Z44" i="10"/>
  <c r="AH44" i="10"/>
  <c r="AL44" i="10"/>
  <c r="F45" i="10"/>
  <c r="J45" i="10"/>
  <c r="M45" i="10"/>
  <c r="Q45" i="10"/>
  <c r="S45" i="10" s="1"/>
  <c r="Y45" i="10"/>
  <c r="Z45" i="10"/>
  <c r="AH45" i="10"/>
  <c r="AL45" i="10"/>
  <c r="F46" i="10"/>
  <c r="J46" i="10"/>
  <c r="L46" i="10" s="1"/>
  <c r="M46" i="10"/>
  <c r="Q46" i="10"/>
  <c r="S46" i="10" s="1"/>
  <c r="Y46" i="10"/>
  <c r="Z46" i="10"/>
  <c r="AH46" i="10"/>
  <c r="AL46" i="10"/>
  <c r="F47" i="10"/>
  <c r="J47" i="10"/>
  <c r="L47" i="10" s="1"/>
  <c r="M47" i="10"/>
  <c r="Q47" i="10"/>
  <c r="S47" i="10" s="1"/>
  <c r="Y47" i="10"/>
  <c r="Z47" i="10"/>
  <c r="AH47" i="10"/>
  <c r="AL47" i="10"/>
  <c r="F48" i="10"/>
  <c r="J48" i="10"/>
  <c r="L48" i="10"/>
  <c r="M48" i="10"/>
  <c r="Q48" i="10"/>
  <c r="S48" i="10" s="1"/>
  <c r="Y48" i="10"/>
  <c r="Z48" i="10"/>
  <c r="AH48" i="10"/>
  <c r="AL48" i="10"/>
  <c r="F49" i="10"/>
  <c r="H49" i="10" s="1"/>
  <c r="J49" i="10"/>
  <c r="L49" i="10" s="1"/>
  <c r="M49" i="10"/>
  <c r="Q49" i="10"/>
  <c r="S49" i="10" s="1"/>
  <c r="AC49" i="10"/>
  <c r="Z49" i="10"/>
  <c r="AH49" i="10"/>
  <c r="AL49" i="10"/>
  <c r="F50" i="10"/>
  <c r="J50" i="10"/>
  <c r="L50" i="10" s="1"/>
  <c r="M50" i="10"/>
  <c r="Q50" i="10"/>
  <c r="S50" i="10" s="1"/>
  <c r="Y50" i="10"/>
  <c r="Z50" i="10"/>
  <c r="AH50" i="10"/>
  <c r="AL50" i="10"/>
  <c r="F51" i="10"/>
  <c r="J51" i="10"/>
  <c r="M51" i="10"/>
  <c r="Q51" i="10"/>
  <c r="S51" i="10" s="1"/>
  <c r="AC51" i="10"/>
  <c r="Z51" i="10"/>
  <c r="AH51" i="10"/>
  <c r="AL51" i="10"/>
  <c r="F52" i="10"/>
  <c r="J52" i="10"/>
  <c r="L52" i="10" s="1"/>
  <c r="M52" i="10"/>
  <c r="Q52" i="10"/>
  <c r="S52" i="10" s="1"/>
  <c r="Z52" i="10"/>
  <c r="AH52" i="10"/>
  <c r="AL52" i="10"/>
  <c r="F53" i="10"/>
  <c r="J53" i="10"/>
  <c r="M53" i="10"/>
  <c r="Q53" i="10"/>
  <c r="S53" i="10" s="1"/>
  <c r="Y53" i="10"/>
  <c r="Z53" i="10"/>
  <c r="AH53" i="10"/>
  <c r="AL53" i="10"/>
  <c r="F54" i="10"/>
  <c r="J54" i="10"/>
  <c r="L54" i="10" s="1"/>
  <c r="M54" i="10"/>
  <c r="Q54" i="10"/>
  <c r="S54" i="10" s="1"/>
  <c r="Z54" i="10"/>
  <c r="AH54" i="10"/>
  <c r="AL54" i="10"/>
  <c r="F55" i="10"/>
  <c r="N55" i="10" s="1"/>
  <c r="J55" i="10"/>
  <c r="L55" i="10" s="1"/>
  <c r="M55" i="10"/>
  <c r="Q55" i="10"/>
  <c r="S55" i="10" s="1"/>
  <c r="Y55" i="10"/>
  <c r="Z55" i="10"/>
  <c r="AH55" i="10"/>
  <c r="AL55" i="10"/>
  <c r="F56" i="10"/>
  <c r="J56" i="10"/>
  <c r="L56" i="10" s="1"/>
  <c r="M56" i="10"/>
  <c r="Q56" i="10"/>
  <c r="S56" i="10" s="1"/>
  <c r="Z56" i="10"/>
  <c r="AH56" i="10"/>
  <c r="AL56" i="10"/>
  <c r="F57" i="10"/>
  <c r="H57" i="10" s="1"/>
  <c r="J57" i="10"/>
  <c r="L57" i="10" s="1"/>
  <c r="M57" i="10"/>
  <c r="Q57" i="10"/>
  <c r="S57" i="10" s="1"/>
  <c r="AC57" i="10"/>
  <c r="Z57" i="10"/>
  <c r="AG57" i="10"/>
  <c r="AH57" i="10"/>
  <c r="AL57" i="10"/>
  <c r="F58" i="10"/>
  <c r="J58" i="10"/>
  <c r="L58" i="10" s="1"/>
  <c r="M58" i="10"/>
  <c r="Q58" i="10"/>
  <c r="S58" i="10" s="1"/>
  <c r="Z58" i="10"/>
  <c r="AH58" i="10"/>
  <c r="AL58" i="10"/>
  <c r="F59" i="10"/>
  <c r="H59" i="10" s="1"/>
  <c r="J59" i="10"/>
  <c r="L59" i="10" s="1"/>
  <c r="M59" i="10"/>
  <c r="Q59" i="10"/>
  <c r="S59" i="10" s="1"/>
  <c r="AC59" i="10"/>
  <c r="Z59" i="10"/>
  <c r="AH59" i="10"/>
  <c r="AL59" i="10"/>
  <c r="F60" i="10"/>
  <c r="J60" i="10"/>
  <c r="L60" i="10" s="1"/>
  <c r="M60" i="10"/>
  <c r="Q60" i="10"/>
  <c r="S60" i="10" s="1"/>
  <c r="Y60" i="10"/>
  <c r="Z60" i="10"/>
  <c r="AH60" i="10"/>
  <c r="AL60" i="10"/>
  <c r="F61" i="10"/>
  <c r="J61" i="10"/>
  <c r="M61" i="10"/>
  <c r="Q61" i="10"/>
  <c r="S61" i="10" s="1"/>
  <c r="Y61" i="10"/>
  <c r="Z61" i="10"/>
  <c r="AH61" i="10"/>
  <c r="AL61" i="10"/>
  <c r="F62" i="10"/>
  <c r="J62" i="10"/>
  <c r="L62" i="10" s="1"/>
  <c r="M62" i="10"/>
  <c r="Q62" i="10"/>
  <c r="S62" i="10" s="1"/>
  <c r="AC62" i="10"/>
  <c r="Z62" i="10"/>
  <c r="AH62" i="10"/>
  <c r="AL62" i="10"/>
  <c r="F63" i="10"/>
  <c r="J63" i="10"/>
  <c r="M63" i="10"/>
  <c r="Q63" i="10"/>
  <c r="S63" i="10" s="1"/>
  <c r="Y63" i="10"/>
  <c r="Z63" i="10"/>
  <c r="AH63" i="10"/>
  <c r="AL63" i="10"/>
  <c r="F64" i="10"/>
  <c r="J64" i="10"/>
  <c r="L64" i="10" s="1"/>
  <c r="M64" i="10"/>
  <c r="Q64" i="10"/>
  <c r="S64" i="10" s="1"/>
  <c r="Y64" i="10"/>
  <c r="Z64" i="10"/>
  <c r="AC64" i="10"/>
  <c r="AH64" i="10"/>
  <c r="AK64" i="10"/>
  <c r="AL64" i="10"/>
  <c r="F65" i="10"/>
  <c r="J65" i="10"/>
  <c r="M65" i="10"/>
  <c r="Q65" i="10"/>
  <c r="S65" i="10" s="1"/>
  <c r="Y65" i="10"/>
  <c r="Z65" i="10"/>
  <c r="AH65" i="10"/>
  <c r="AL65" i="10"/>
  <c r="F66" i="10"/>
  <c r="J66" i="10"/>
  <c r="L66" i="10" s="1"/>
  <c r="M66" i="10"/>
  <c r="Q66" i="10"/>
  <c r="S66" i="10" s="1"/>
  <c r="Y66" i="10"/>
  <c r="Z66" i="10"/>
  <c r="AH66" i="10"/>
  <c r="AL66" i="10"/>
  <c r="F67" i="10"/>
  <c r="J67" i="10"/>
  <c r="M67" i="10"/>
  <c r="Q67" i="10"/>
  <c r="S67" i="10" s="1"/>
  <c r="Y67" i="10"/>
  <c r="Z67" i="10"/>
  <c r="AH67" i="10"/>
  <c r="AL67" i="10"/>
  <c r="F68" i="10"/>
  <c r="J68" i="10"/>
  <c r="L68" i="10" s="1"/>
  <c r="M68" i="10"/>
  <c r="Q68" i="10"/>
  <c r="S68" i="10" s="1"/>
  <c r="AC68" i="10"/>
  <c r="Z68" i="10"/>
  <c r="AH68" i="10"/>
  <c r="AL68" i="10"/>
  <c r="F69" i="10"/>
  <c r="J69" i="10"/>
  <c r="M69" i="10"/>
  <c r="Q69" i="10"/>
  <c r="S69" i="10" s="1"/>
  <c r="Y69" i="10"/>
  <c r="Z69" i="10"/>
  <c r="AH69" i="10"/>
  <c r="AL69" i="10"/>
  <c r="F70" i="10"/>
  <c r="J70" i="10"/>
  <c r="L70" i="10" s="1"/>
  <c r="M70" i="10"/>
  <c r="Q70" i="10"/>
  <c r="S70" i="10" s="1"/>
  <c r="AC70" i="10"/>
  <c r="Z70" i="10"/>
  <c r="AH70" i="10"/>
  <c r="AL70" i="10"/>
  <c r="F71" i="10"/>
  <c r="J71" i="10"/>
  <c r="M71" i="10"/>
  <c r="Q71" i="10"/>
  <c r="S71" i="10" s="1"/>
  <c r="Y71" i="10"/>
  <c r="Z71" i="10"/>
  <c r="AH71" i="10"/>
  <c r="AL71" i="10"/>
  <c r="F72" i="10"/>
  <c r="J72" i="10"/>
  <c r="L72" i="10" s="1"/>
  <c r="M72" i="10"/>
  <c r="Q72" i="10"/>
  <c r="Y72" i="10"/>
  <c r="Z72" i="10"/>
  <c r="AH72" i="10"/>
  <c r="AL72" i="10"/>
  <c r="F73" i="10"/>
  <c r="J73" i="10"/>
  <c r="M73" i="10"/>
  <c r="Q73" i="10"/>
  <c r="S73" i="10" s="1"/>
  <c r="Y73" i="10"/>
  <c r="Z73" i="10"/>
  <c r="AD183" i="10"/>
  <c r="AH73" i="10"/>
  <c r="AL73" i="10"/>
  <c r="F74" i="10"/>
  <c r="J74" i="10"/>
  <c r="L74" i="10" s="1"/>
  <c r="M74" i="10"/>
  <c r="Q74" i="10"/>
  <c r="S74" i="10" s="1"/>
  <c r="Y74" i="10"/>
  <c r="Z74" i="10"/>
  <c r="AH74" i="10"/>
  <c r="AL74" i="10"/>
  <c r="F75" i="10"/>
  <c r="J75" i="10"/>
  <c r="M75" i="10"/>
  <c r="Q75" i="10"/>
  <c r="S75" i="10" s="1"/>
  <c r="Y75" i="10"/>
  <c r="Z75" i="10"/>
  <c r="AH75" i="10"/>
  <c r="AL75" i="10"/>
  <c r="F76" i="10"/>
  <c r="J76" i="10"/>
  <c r="L76" i="10" s="1"/>
  <c r="M76" i="10"/>
  <c r="Q76" i="10"/>
  <c r="S76" i="10" s="1"/>
  <c r="AC76" i="10"/>
  <c r="Z76" i="10"/>
  <c r="AH76" i="10"/>
  <c r="AL76" i="10"/>
  <c r="F77" i="10"/>
  <c r="J77" i="10"/>
  <c r="M77" i="10"/>
  <c r="Q77" i="10"/>
  <c r="S77" i="10" s="1"/>
  <c r="Y77" i="10"/>
  <c r="Z77" i="10"/>
  <c r="AH77" i="10"/>
  <c r="AL77" i="10"/>
  <c r="F78" i="10"/>
  <c r="J78" i="10"/>
  <c r="L78" i="10" s="1"/>
  <c r="M78" i="10"/>
  <c r="Q78" i="10"/>
  <c r="S78" i="10" s="1"/>
  <c r="AC78" i="10"/>
  <c r="Z78" i="10"/>
  <c r="AH78" i="10"/>
  <c r="AL78" i="10"/>
  <c r="F79" i="10"/>
  <c r="J79" i="10"/>
  <c r="M79" i="10"/>
  <c r="Q79" i="10"/>
  <c r="S79" i="10" s="1"/>
  <c r="Y79" i="10"/>
  <c r="Z79" i="10"/>
  <c r="AH79" i="10"/>
  <c r="AL79" i="10"/>
  <c r="F80" i="10"/>
  <c r="J80" i="10"/>
  <c r="L80" i="10" s="1"/>
  <c r="M80" i="10"/>
  <c r="Q80" i="10"/>
  <c r="S80" i="10" s="1"/>
  <c r="Y80" i="10"/>
  <c r="Z80" i="10"/>
  <c r="AH80" i="10"/>
  <c r="AK80" i="10"/>
  <c r="AL80" i="10"/>
  <c r="F81" i="10"/>
  <c r="J81" i="10"/>
  <c r="M81" i="10"/>
  <c r="Q81" i="10"/>
  <c r="S81" i="10" s="1"/>
  <c r="Y81" i="10"/>
  <c r="Z81" i="10"/>
  <c r="AH81" i="10"/>
  <c r="AL81" i="10"/>
  <c r="F82" i="10"/>
  <c r="J82" i="10"/>
  <c r="L82" i="10" s="1"/>
  <c r="M82" i="10"/>
  <c r="Q82" i="10"/>
  <c r="S82" i="10" s="1"/>
  <c r="Y82" i="10"/>
  <c r="Z82" i="10"/>
  <c r="AH82" i="10"/>
  <c r="AL82" i="10"/>
  <c r="F83" i="10"/>
  <c r="J83" i="10"/>
  <c r="M83" i="10"/>
  <c r="Q83" i="10"/>
  <c r="S83" i="10" s="1"/>
  <c r="Y83" i="10"/>
  <c r="Z83" i="10"/>
  <c r="AH83" i="10"/>
  <c r="AL83" i="10"/>
  <c r="F84" i="10"/>
  <c r="J84" i="10"/>
  <c r="L84" i="10" s="1"/>
  <c r="M84" i="10"/>
  <c r="Q84" i="10"/>
  <c r="S84" i="10" s="1"/>
  <c r="AC84" i="10"/>
  <c r="Z84" i="10"/>
  <c r="AH84" i="10"/>
  <c r="AL84" i="10"/>
  <c r="F85" i="10"/>
  <c r="J85" i="10"/>
  <c r="M85" i="10"/>
  <c r="Q85" i="10"/>
  <c r="S85" i="10" s="1"/>
  <c r="Y85" i="10"/>
  <c r="Z85" i="10"/>
  <c r="AH85" i="10"/>
  <c r="AL85" i="10"/>
  <c r="F86" i="10"/>
  <c r="J86" i="10"/>
  <c r="L86" i="10" s="1"/>
  <c r="M86" i="10"/>
  <c r="Q86" i="10"/>
  <c r="S86" i="10" s="1"/>
  <c r="AC86" i="10"/>
  <c r="Z86" i="10"/>
  <c r="AH86" i="10"/>
  <c r="AL86" i="10"/>
  <c r="F87" i="10"/>
  <c r="J87" i="10"/>
  <c r="M87" i="10"/>
  <c r="Q87" i="10"/>
  <c r="S87" i="10" s="1"/>
  <c r="Y87" i="10"/>
  <c r="Z87" i="10"/>
  <c r="AH87" i="10"/>
  <c r="AL87" i="10"/>
  <c r="F88" i="10"/>
  <c r="J88" i="10"/>
  <c r="L88" i="10" s="1"/>
  <c r="M88" i="10"/>
  <c r="Q88" i="10"/>
  <c r="S88" i="10" s="1"/>
  <c r="Y88" i="10"/>
  <c r="Z88" i="10"/>
  <c r="AH88" i="10"/>
  <c r="AL88" i="10"/>
  <c r="F89" i="10"/>
  <c r="J89" i="10"/>
  <c r="M89" i="10"/>
  <c r="Q89" i="10"/>
  <c r="S89" i="10" s="1"/>
  <c r="Y89" i="10"/>
  <c r="Z89" i="10"/>
  <c r="AH89" i="10"/>
  <c r="AL89" i="10"/>
  <c r="F90" i="10"/>
  <c r="J90" i="10"/>
  <c r="L90" i="10" s="1"/>
  <c r="M90" i="10"/>
  <c r="Q90" i="10"/>
  <c r="S90" i="10" s="1"/>
  <c r="Y90" i="10"/>
  <c r="Z90" i="10"/>
  <c r="AH90" i="10"/>
  <c r="AL90" i="10"/>
  <c r="F91" i="10"/>
  <c r="J91" i="10"/>
  <c r="M91" i="10"/>
  <c r="Q91" i="10"/>
  <c r="S91" i="10" s="1"/>
  <c r="Y91" i="10"/>
  <c r="Z91" i="10"/>
  <c r="AH91" i="10"/>
  <c r="AL91" i="10"/>
  <c r="F92" i="10"/>
  <c r="J92" i="10"/>
  <c r="L92" i="10" s="1"/>
  <c r="M92" i="10"/>
  <c r="Q92" i="10"/>
  <c r="S92" i="10" s="1"/>
  <c r="AC92" i="10"/>
  <c r="Z92" i="10"/>
  <c r="AH92" i="10"/>
  <c r="AL92" i="10"/>
  <c r="F93" i="10"/>
  <c r="J93" i="10"/>
  <c r="M93" i="10"/>
  <c r="Q93" i="10"/>
  <c r="S93" i="10" s="1"/>
  <c r="Y93" i="10"/>
  <c r="Z93" i="10"/>
  <c r="AH93" i="10"/>
  <c r="AL93" i="10"/>
  <c r="F94" i="10"/>
  <c r="J94" i="10"/>
  <c r="L94" i="10" s="1"/>
  <c r="M94" i="10"/>
  <c r="Q94" i="10"/>
  <c r="S94" i="10" s="1"/>
  <c r="AC94" i="10"/>
  <c r="Z94" i="10"/>
  <c r="AH94" i="10"/>
  <c r="AL94" i="10"/>
  <c r="F95" i="10"/>
  <c r="J95" i="10"/>
  <c r="M95" i="10"/>
  <c r="Q95" i="10"/>
  <c r="S95" i="10" s="1"/>
  <c r="Y95" i="10"/>
  <c r="Z95" i="10"/>
  <c r="AH95" i="10"/>
  <c r="AL95" i="10"/>
  <c r="F96" i="10"/>
  <c r="J96" i="10"/>
  <c r="L96" i="10" s="1"/>
  <c r="M96" i="10"/>
  <c r="Q96" i="10"/>
  <c r="S96" i="10" s="1"/>
  <c r="Y96" i="10"/>
  <c r="Z96" i="10"/>
  <c r="AH96" i="10"/>
  <c r="AL96" i="10"/>
  <c r="F97" i="10"/>
  <c r="J97" i="10"/>
  <c r="M97" i="10"/>
  <c r="Q97" i="10"/>
  <c r="Z97" i="10"/>
  <c r="AH97" i="10"/>
  <c r="AL97" i="10"/>
  <c r="F98" i="10"/>
  <c r="J98" i="10"/>
  <c r="M98" i="10"/>
  <c r="Q98" i="10"/>
  <c r="R98" i="10" s="1"/>
  <c r="Y98" i="10"/>
  <c r="Z98" i="10"/>
  <c r="AH98" i="10"/>
  <c r="AL98" i="10"/>
  <c r="F99" i="10"/>
  <c r="J99" i="10"/>
  <c r="M99" i="10"/>
  <c r="Q99" i="10"/>
  <c r="R99" i="10" s="1"/>
  <c r="Z99" i="10"/>
  <c r="AH99" i="10"/>
  <c r="AL99" i="10"/>
  <c r="F100" i="10"/>
  <c r="J100" i="10"/>
  <c r="K100" i="10" s="1"/>
  <c r="M100" i="10"/>
  <c r="Q100" i="10"/>
  <c r="R100" i="10" s="1"/>
  <c r="S100" i="10"/>
  <c r="AC100" i="10"/>
  <c r="Z100" i="10"/>
  <c r="AH100" i="10"/>
  <c r="AL100" i="10"/>
  <c r="F101" i="10"/>
  <c r="J101" i="10"/>
  <c r="K101" i="10" s="1"/>
  <c r="M101" i="10"/>
  <c r="Q101" i="10"/>
  <c r="Z101" i="10"/>
  <c r="AH101" i="10"/>
  <c r="AL101" i="10"/>
  <c r="F102" i="10"/>
  <c r="J102" i="10"/>
  <c r="K102" i="10" s="1"/>
  <c r="M102" i="10"/>
  <c r="Q102" i="10"/>
  <c r="R102" i="10" s="1"/>
  <c r="Y102" i="10"/>
  <c r="Z102" i="10"/>
  <c r="AH102" i="10"/>
  <c r="AL102" i="10"/>
  <c r="F103" i="10"/>
  <c r="J103" i="10"/>
  <c r="K103" i="10" s="1"/>
  <c r="M103" i="10"/>
  <c r="Q103" i="10"/>
  <c r="Y103" i="10"/>
  <c r="Z103" i="10"/>
  <c r="AH103" i="10"/>
  <c r="AL103" i="10"/>
  <c r="F104" i="10"/>
  <c r="H104" i="10" s="1"/>
  <c r="J104" i="10"/>
  <c r="M104" i="10"/>
  <c r="Q104" i="10"/>
  <c r="Y104" i="10"/>
  <c r="Z104" i="10"/>
  <c r="AH104" i="10"/>
  <c r="AL104" i="10"/>
  <c r="F105" i="10"/>
  <c r="J105" i="10"/>
  <c r="M105" i="10"/>
  <c r="Q105" i="10"/>
  <c r="R105" i="10" s="1"/>
  <c r="AC105" i="10"/>
  <c r="Z105" i="10"/>
  <c r="AH105" i="10"/>
  <c r="AL105" i="10"/>
  <c r="F106" i="10"/>
  <c r="J106" i="10"/>
  <c r="M106" i="10"/>
  <c r="Q106" i="10"/>
  <c r="Y106" i="10"/>
  <c r="Z106" i="10"/>
  <c r="AH106" i="10"/>
  <c r="AL106" i="10"/>
  <c r="F107" i="10"/>
  <c r="J107" i="10"/>
  <c r="M107" i="10"/>
  <c r="Q107" i="10"/>
  <c r="R107" i="10" s="1"/>
  <c r="AC107" i="10"/>
  <c r="Z107" i="10"/>
  <c r="AG107" i="10"/>
  <c r="AH107" i="10"/>
  <c r="AL107" i="10"/>
  <c r="F108" i="10"/>
  <c r="H108" i="10" s="1"/>
  <c r="J108" i="10"/>
  <c r="M108" i="10"/>
  <c r="Q108" i="10"/>
  <c r="Y108" i="10"/>
  <c r="Z108" i="10"/>
  <c r="AH108" i="10"/>
  <c r="AL108" i="10"/>
  <c r="F109" i="10"/>
  <c r="J109" i="10"/>
  <c r="M109" i="10"/>
  <c r="Q109" i="10"/>
  <c r="R109" i="10" s="1"/>
  <c r="AC109" i="10"/>
  <c r="Z109" i="10"/>
  <c r="AH109" i="10"/>
  <c r="AL109" i="10"/>
  <c r="F110" i="10"/>
  <c r="J110" i="10"/>
  <c r="M110" i="10"/>
  <c r="Q110" i="10"/>
  <c r="Y110" i="10"/>
  <c r="Z110" i="10"/>
  <c r="AH110" i="10"/>
  <c r="AL110" i="10"/>
  <c r="F111" i="10"/>
  <c r="J111" i="10"/>
  <c r="M111" i="10"/>
  <c r="Q111" i="10"/>
  <c r="AC111" i="10"/>
  <c r="Z111" i="10"/>
  <c r="AH111" i="10"/>
  <c r="AL111" i="10"/>
  <c r="F112" i="10"/>
  <c r="H112" i="10" s="1"/>
  <c r="J112" i="10"/>
  <c r="K112" i="10" s="1"/>
  <c r="M112" i="10"/>
  <c r="Q112" i="10"/>
  <c r="R112" i="10" s="1"/>
  <c r="Y112" i="10"/>
  <c r="Z112" i="10"/>
  <c r="AH112" i="10"/>
  <c r="AL112" i="10"/>
  <c r="F113" i="10"/>
  <c r="J113" i="10"/>
  <c r="K113" i="10" s="1"/>
  <c r="M113" i="10"/>
  <c r="Q113" i="10"/>
  <c r="AC113" i="10"/>
  <c r="Z113" i="10"/>
  <c r="AH113" i="10"/>
  <c r="AL113" i="10"/>
  <c r="F114" i="10"/>
  <c r="J114" i="10"/>
  <c r="K114" i="10" s="1"/>
  <c r="M114" i="10"/>
  <c r="Q114" i="10"/>
  <c r="R114" i="10" s="1"/>
  <c r="Y114" i="10"/>
  <c r="Z114" i="10"/>
  <c r="AH114" i="10"/>
  <c r="AL114" i="10"/>
  <c r="F115" i="10"/>
  <c r="J115" i="10"/>
  <c r="K115" i="10" s="1"/>
  <c r="M115" i="10"/>
  <c r="Q115" i="10"/>
  <c r="AC115" i="10"/>
  <c r="Z115" i="10"/>
  <c r="AH115" i="10"/>
  <c r="AL115" i="10"/>
  <c r="F116" i="10"/>
  <c r="J116" i="10"/>
  <c r="K116" i="10" s="1"/>
  <c r="M116" i="10"/>
  <c r="Q116" i="10"/>
  <c r="R116" i="10" s="1"/>
  <c r="Y116" i="10"/>
  <c r="Z116" i="10"/>
  <c r="AH116" i="10"/>
  <c r="AL116" i="10"/>
  <c r="F117" i="10"/>
  <c r="J117" i="10"/>
  <c r="K117" i="10" s="1"/>
  <c r="M117" i="10"/>
  <c r="Q117" i="10"/>
  <c r="AC117" i="10"/>
  <c r="Z117" i="10"/>
  <c r="AD185" i="10"/>
  <c r="AH117" i="10"/>
  <c r="AL117" i="10"/>
  <c r="F118" i="10"/>
  <c r="H118" i="10" s="1"/>
  <c r="J118" i="10"/>
  <c r="K118" i="10" s="1"/>
  <c r="M118" i="10"/>
  <c r="Q118" i="10"/>
  <c r="R118" i="10" s="1"/>
  <c r="Y118" i="10"/>
  <c r="Z118" i="10"/>
  <c r="AH118" i="10"/>
  <c r="AL118" i="10"/>
  <c r="F119" i="10"/>
  <c r="J119" i="10"/>
  <c r="K119" i="10" s="1"/>
  <c r="M119" i="10"/>
  <c r="Q119" i="10"/>
  <c r="AC119" i="10"/>
  <c r="Z119" i="10"/>
  <c r="AH119" i="10"/>
  <c r="AL119" i="10"/>
  <c r="F120" i="10"/>
  <c r="H120" i="10" s="1"/>
  <c r="J120" i="10"/>
  <c r="K120" i="10" s="1"/>
  <c r="M120" i="10"/>
  <c r="Q120" i="10"/>
  <c r="R120" i="10" s="1"/>
  <c r="Y120" i="10"/>
  <c r="Z120" i="10"/>
  <c r="AH120" i="10"/>
  <c r="AL120" i="10"/>
  <c r="F121" i="10"/>
  <c r="J121" i="10"/>
  <c r="K121" i="10" s="1"/>
  <c r="M121" i="10"/>
  <c r="Q121" i="10"/>
  <c r="AC121" i="10"/>
  <c r="Z121" i="10"/>
  <c r="AH121" i="10"/>
  <c r="AL121" i="10"/>
  <c r="F122" i="10"/>
  <c r="H122" i="10" s="1"/>
  <c r="J122" i="10"/>
  <c r="K122" i="10" s="1"/>
  <c r="M122" i="10"/>
  <c r="Q122" i="10"/>
  <c r="R122" i="10" s="1"/>
  <c r="Y122" i="10"/>
  <c r="Z122" i="10"/>
  <c r="AH122" i="10"/>
  <c r="AL122" i="10"/>
  <c r="F123" i="10"/>
  <c r="J123" i="10"/>
  <c r="K123" i="10" s="1"/>
  <c r="M123" i="10"/>
  <c r="Q123" i="10"/>
  <c r="AC123" i="10"/>
  <c r="Z123" i="10"/>
  <c r="AH123" i="10"/>
  <c r="AL123" i="10"/>
  <c r="F124" i="10"/>
  <c r="J124" i="10"/>
  <c r="K124" i="10" s="1"/>
  <c r="M124" i="10"/>
  <c r="Q124" i="10"/>
  <c r="R124" i="10" s="1"/>
  <c r="Y124" i="10"/>
  <c r="Z124" i="10"/>
  <c r="AH124" i="10"/>
  <c r="AL124" i="10"/>
  <c r="F125" i="10"/>
  <c r="J125" i="10"/>
  <c r="K125" i="10" s="1"/>
  <c r="M125" i="10"/>
  <c r="Q125" i="10"/>
  <c r="AC125" i="10"/>
  <c r="Z125" i="10"/>
  <c r="AH125" i="10"/>
  <c r="AL125" i="10"/>
  <c r="F126" i="10"/>
  <c r="H126" i="10" s="1"/>
  <c r="J126" i="10"/>
  <c r="K126" i="10" s="1"/>
  <c r="M126" i="10"/>
  <c r="Q126" i="10"/>
  <c r="R126" i="10" s="1"/>
  <c r="Y126" i="10"/>
  <c r="Z126" i="10"/>
  <c r="AH126" i="10"/>
  <c r="AL126" i="10"/>
  <c r="F127" i="10"/>
  <c r="J127" i="10"/>
  <c r="K127" i="10" s="1"/>
  <c r="M127" i="10"/>
  <c r="Q127" i="10"/>
  <c r="AC127" i="10"/>
  <c r="Z127" i="10"/>
  <c r="AH127" i="10"/>
  <c r="AL127" i="10"/>
  <c r="F128" i="10"/>
  <c r="H128" i="10" s="1"/>
  <c r="J128" i="10"/>
  <c r="K128" i="10" s="1"/>
  <c r="M128" i="10"/>
  <c r="Q128" i="10"/>
  <c r="R128" i="10" s="1"/>
  <c r="Y128" i="10"/>
  <c r="Z128" i="10"/>
  <c r="AH128" i="10"/>
  <c r="AL128" i="10"/>
  <c r="F129" i="10"/>
  <c r="J129" i="10"/>
  <c r="K129" i="10" s="1"/>
  <c r="M129" i="10"/>
  <c r="Q129" i="10"/>
  <c r="AC129" i="10"/>
  <c r="Z129" i="10"/>
  <c r="AH129" i="10"/>
  <c r="AL129" i="10"/>
  <c r="F130" i="10"/>
  <c r="H130" i="10" s="1"/>
  <c r="J130" i="10"/>
  <c r="K130" i="10" s="1"/>
  <c r="M130" i="10"/>
  <c r="Q130" i="10"/>
  <c r="R130" i="10" s="1"/>
  <c r="Y130" i="10"/>
  <c r="Z130" i="10"/>
  <c r="AH130" i="10"/>
  <c r="AL130" i="10"/>
  <c r="F131" i="10"/>
  <c r="J131" i="10"/>
  <c r="K131" i="10" s="1"/>
  <c r="M131" i="10"/>
  <c r="Q131" i="10"/>
  <c r="AC131" i="10"/>
  <c r="Z131" i="10"/>
  <c r="AH131" i="10"/>
  <c r="AL131" i="10"/>
  <c r="F132" i="10"/>
  <c r="J132" i="10"/>
  <c r="K132" i="10" s="1"/>
  <c r="M132" i="10"/>
  <c r="Q132" i="10"/>
  <c r="R132" i="10" s="1"/>
  <c r="Y132" i="10"/>
  <c r="Z132" i="10"/>
  <c r="AH132" i="10"/>
  <c r="AL132" i="10"/>
  <c r="F133" i="10"/>
  <c r="J133" i="10"/>
  <c r="K133" i="10" s="1"/>
  <c r="M133" i="10"/>
  <c r="Q133" i="10"/>
  <c r="AC133" i="10"/>
  <c r="Z133" i="10"/>
  <c r="AH133" i="10"/>
  <c r="AL133" i="10"/>
  <c r="F134" i="10"/>
  <c r="H134" i="10" s="1"/>
  <c r="J134" i="10"/>
  <c r="K134" i="10" s="1"/>
  <c r="M134" i="10"/>
  <c r="Q134" i="10"/>
  <c r="R134" i="10" s="1"/>
  <c r="Y134" i="10"/>
  <c r="Z134" i="10"/>
  <c r="AH134" i="10"/>
  <c r="AL134" i="10"/>
  <c r="F135" i="10"/>
  <c r="J135" i="10"/>
  <c r="K135" i="10" s="1"/>
  <c r="M135" i="10"/>
  <c r="Q135" i="10"/>
  <c r="AC135" i="10"/>
  <c r="Z135" i="10"/>
  <c r="AH135" i="10"/>
  <c r="AL135" i="10"/>
  <c r="F136" i="10"/>
  <c r="H136" i="10" s="1"/>
  <c r="J136" i="10"/>
  <c r="K136" i="10" s="1"/>
  <c r="M136" i="10"/>
  <c r="Q136" i="10"/>
  <c r="R136" i="10" s="1"/>
  <c r="Y136" i="10"/>
  <c r="Z136" i="10"/>
  <c r="AH136" i="10"/>
  <c r="AL136" i="10"/>
  <c r="F137" i="10"/>
  <c r="J137" i="10"/>
  <c r="K137" i="10" s="1"/>
  <c r="M137" i="10"/>
  <c r="Q137" i="10"/>
  <c r="AC137" i="10"/>
  <c r="Z137" i="10"/>
  <c r="AH137" i="10"/>
  <c r="AL137" i="10"/>
  <c r="F138" i="10"/>
  <c r="H138" i="10" s="1"/>
  <c r="J138" i="10"/>
  <c r="K138" i="10" s="1"/>
  <c r="M138" i="10"/>
  <c r="Q138" i="10"/>
  <c r="R138" i="10" s="1"/>
  <c r="Y138" i="10"/>
  <c r="Z138" i="10"/>
  <c r="AH138" i="10"/>
  <c r="AL138" i="10"/>
  <c r="F139" i="10"/>
  <c r="J139" i="10"/>
  <c r="K139" i="10" s="1"/>
  <c r="M139" i="10"/>
  <c r="Q139" i="10"/>
  <c r="AC139" i="10"/>
  <c r="Z139" i="10"/>
  <c r="AH139" i="10"/>
  <c r="AL139" i="10"/>
  <c r="F140" i="10"/>
  <c r="J140" i="10"/>
  <c r="K140" i="10" s="1"/>
  <c r="L140" i="10"/>
  <c r="M140" i="10"/>
  <c r="Q140" i="10"/>
  <c r="R140" i="10" s="1"/>
  <c r="Y140" i="10"/>
  <c r="Z140" i="10"/>
  <c r="AH140" i="10"/>
  <c r="AL140" i="10"/>
  <c r="F141" i="10"/>
  <c r="J141" i="10"/>
  <c r="K141" i="10" s="1"/>
  <c r="M141" i="10"/>
  <c r="Q141" i="10"/>
  <c r="AC141" i="10"/>
  <c r="Z141" i="10"/>
  <c r="AH141" i="10"/>
  <c r="AL141" i="10"/>
  <c r="F142" i="10"/>
  <c r="H142" i="10"/>
  <c r="J142" i="10"/>
  <c r="K142" i="10" s="1"/>
  <c r="M142" i="10"/>
  <c r="Q142" i="10"/>
  <c r="R142" i="10" s="1"/>
  <c r="Y142" i="10"/>
  <c r="Z142" i="10"/>
  <c r="AH142" i="10"/>
  <c r="AL142" i="10"/>
  <c r="F143" i="10"/>
  <c r="J143" i="10"/>
  <c r="K143" i="10" s="1"/>
  <c r="M143" i="10"/>
  <c r="Q143" i="10"/>
  <c r="AC143" i="10"/>
  <c r="Z143" i="10"/>
  <c r="AG143" i="10"/>
  <c r="AH143" i="10"/>
  <c r="AL143" i="10"/>
  <c r="F144" i="10"/>
  <c r="H144" i="10" s="1"/>
  <c r="J144" i="10"/>
  <c r="K144" i="10" s="1"/>
  <c r="L144" i="10"/>
  <c r="M144" i="10"/>
  <c r="Q144" i="10"/>
  <c r="R144" i="10" s="1"/>
  <c r="S144" i="10"/>
  <c r="Y144" i="10"/>
  <c r="Z144" i="10"/>
  <c r="AH144" i="10"/>
  <c r="AL144" i="10"/>
  <c r="F145" i="10"/>
  <c r="J145" i="10"/>
  <c r="K145" i="10" s="1"/>
  <c r="M145" i="10"/>
  <c r="Q145" i="10"/>
  <c r="AC145" i="10"/>
  <c r="Z145" i="10"/>
  <c r="AH145" i="10"/>
  <c r="AL145" i="10"/>
  <c r="F146" i="10"/>
  <c r="H146" i="10" s="1"/>
  <c r="J146" i="10"/>
  <c r="K146" i="10" s="1"/>
  <c r="M146" i="10"/>
  <c r="Q146" i="10"/>
  <c r="R146" i="10" s="1"/>
  <c r="Y146" i="10"/>
  <c r="Z146" i="10"/>
  <c r="AH146" i="10"/>
  <c r="AL146" i="10"/>
  <c r="F147" i="10"/>
  <c r="J147" i="10"/>
  <c r="K147" i="10" s="1"/>
  <c r="M147" i="10"/>
  <c r="Q147" i="10"/>
  <c r="AC147" i="10"/>
  <c r="Z147" i="10"/>
  <c r="AH147" i="10"/>
  <c r="AL147" i="10"/>
  <c r="F148" i="10"/>
  <c r="J148" i="10"/>
  <c r="K148" i="10" s="1"/>
  <c r="M148" i="10"/>
  <c r="Q148" i="10"/>
  <c r="R148" i="10" s="1"/>
  <c r="Y148" i="10"/>
  <c r="Z148" i="10"/>
  <c r="AH148" i="10"/>
  <c r="AL148" i="10"/>
  <c r="F149" i="10"/>
  <c r="J149" i="10"/>
  <c r="K149" i="10" s="1"/>
  <c r="M149" i="10"/>
  <c r="Q149" i="10"/>
  <c r="AC149" i="10"/>
  <c r="Z149" i="10"/>
  <c r="AH149" i="10"/>
  <c r="AL149" i="10"/>
  <c r="F150" i="10"/>
  <c r="H150" i="10" s="1"/>
  <c r="J150" i="10"/>
  <c r="K150" i="10" s="1"/>
  <c r="M150" i="10"/>
  <c r="Q150" i="10"/>
  <c r="R150" i="10" s="1"/>
  <c r="Y150" i="10"/>
  <c r="Z150" i="10"/>
  <c r="AH150" i="10"/>
  <c r="AL150" i="10"/>
  <c r="F151" i="10"/>
  <c r="J151" i="10"/>
  <c r="K151" i="10" s="1"/>
  <c r="L151" i="10"/>
  <c r="M151" i="10"/>
  <c r="Q151" i="10"/>
  <c r="AC151" i="10"/>
  <c r="Z151" i="10"/>
  <c r="AH151" i="10"/>
  <c r="AL151" i="10"/>
  <c r="F152" i="10"/>
  <c r="J152" i="10"/>
  <c r="K152" i="10" s="1"/>
  <c r="M152" i="10"/>
  <c r="Q152" i="10"/>
  <c r="R152" i="10" s="1"/>
  <c r="Y152" i="10"/>
  <c r="Z152" i="10"/>
  <c r="AH152" i="10"/>
  <c r="AL152" i="10"/>
  <c r="F153" i="10"/>
  <c r="J153" i="10"/>
  <c r="K153" i="10" s="1"/>
  <c r="M153" i="10"/>
  <c r="Q153" i="10"/>
  <c r="AC153" i="10"/>
  <c r="Z153" i="10"/>
  <c r="AH153" i="10"/>
  <c r="AL153" i="10"/>
  <c r="F154" i="10"/>
  <c r="H154" i="10"/>
  <c r="J154" i="10"/>
  <c r="K154" i="10" s="1"/>
  <c r="M154" i="10"/>
  <c r="Q154" i="10"/>
  <c r="R154" i="10" s="1"/>
  <c r="S154" i="10"/>
  <c r="Y154" i="10"/>
  <c r="Z154" i="10"/>
  <c r="AH154" i="10"/>
  <c r="AL154" i="10"/>
  <c r="F155" i="10"/>
  <c r="J155" i="10"/>
  <c r="K155" i="10" s="1"/>
  <c r="M155" i="10"/>
  <c r="Q155" i="10"/>
  <c r="AC155" i="10"/>
  <c r="Z155" i="10"/>
  <c r="AH155" i="10"/>
  <c r="AL155" i="10"/>
  <c r="F156" i="10"/>
  <c r="J156" i="10"/>
  <c r="K156" i="10" s="1"/>
  <c r="M156" i="10"/>
  <c r="Q156" i="10"/>
  <c r="R156" i="10" s="1"/>
  <c r="Y156" i="10"/>
  <c r="Z156" i="10"/>
  <c r="AH156" i="10"/>
  <c r="AL156" i="10"/>
  <c r="F157" i="10"/>
  <c r="J157" i="10"/>
  <c r="K157" i="10" s="1"/>
  <c r="M157" i="10"/>
  <c r="Q157" i="10"/>
  <c r="AC157" i="10"/>
  <c r="Z157" i="10"/>
  <c r="AG157" i="10"/>
  <c r="AH157" i="10"/>
  <c r="AL157" i="10"/>
  <c r="F158" i="10"/>
  <c r="J158" i="10"/>
  <c r="K158" i="10" s="1"/>
  <c r="M158" i="10"/>
  <c r="Q158" i="10"/>
  <c r="R158" i="10" s="1"/>
  <c r="Y158" i="10"/>
  <c r="Z158" i="10"/>
  <c r="AH158" i="10"/>
  <c r="AL158" i="10"/>
  <c r="F159" i="10"/>
  <c r="J159" i="10"/>
  <c r="K159" i="10" s="1"/>
  <c r="M159" i="10"/>
  <c r="Q159" i="10"/>
  <c r="Y159" i="10"/>
  <c r="Z159" i="10"/>
  <c r="AH159" i="10"/>
  <c r="AL159" i="10"/>
  <c r="F160" i="10"/>
  <c r="H160" i="10" s="1"/>
  <c r="J160" i="10"/>
  <c r="K160" i="10" s="1"/>
  <c r="M160" i="10"/>
  <c r="Q160" i="10"/>
  <c r="R160" i="10" s="1"/>
  <c r="Y160" i="10"/>
  <c r="Z160" i="10"/>
  <c r="AH160" i="10"/>
  <c r="AL160" i="10"/>
  <c r="F161" i="10"/>
  <c r="J161" i="10"/>
  <c r="K161" i="10" s="1"/>
  <c r="M161" i="10"/>
  <c r="Q161" i="10"/>
  <c r="AC161" i="10"/>
  <c r="Z161" i="10"/>
  <c r="AH161" i="10"/>
  <c r="AL161" i="10"/>
  <c r="F162" i="10"/>
  <c r="J162" i="10"/>
  <c r="K162" i="10" s="1"/>
  <c r="L162" i="10"/>
  <c r="M162" i="10"/>
  <c r="Q162" i="10"/>
  <c r="R162" i="10" s="1"/>
  <c r="Y162" i="10"/>
  <c r="Z162" i="10"/>
  <c r="AH162" i="10"/>
  <c r="AL162" i="10"/>
  <c r="F163" i="10"/>
  <c r="J163" i="10"/>
  <c r="K163" i="10" s="1"/>
  <c r="M163" i="10"/>
  <c r="Q163" i="10"/>
  <c r="R163" i="10" s="1"/>
  <c r="AC163" i="10"/>
  <c r="Z163" i="10"/>
  <c r="AH163" i="10"/>
  <c r="AL163" i="10"/>
  <c r="F164" i="10"/>
  <c r="J164" i="10"/>
  <c r="K164" i="10" s="1"/>
  <c r="M164" i="10"/>
  <c r="Q164" i="10"/>
  <c r="R164" i="10" s="1"/>
  <c r="Y164" i="10"/>
  <c r="Z164" i="10"/>
  <c r="AH164" i="10"/>
  <c r="AL164" i="10"/>
  <c r="F165" i="10"/>
  <c r="J165" i="10"/>
  <c r="K165" i="10" s="1"/>
  <c r="M165" i="10"/>
  <c r="Q165" i="10"/>
  <c r="R165" i="10" s="1"/>
  <c r="AC165" i="10"/>
  <c r="Z165" i="10"/>
  <c r="AH165" i="10"/>
  <c r="AL165" i="10"/>
  <c r="F166" i="10"/>
  <c r="J166" i="10"/>
  <c r="K166" i="10" s="1"/>
  <c r="M166" i="10"/>
  <c r="Q166" i="10"/>
  <c r="R166" i="10" s="1"/>
  <c r="Y166" i="10"/>
  <c r="Z166" i="10"/>
  <c r="AH166" i="10"/>
  <c r="AL166" i="10"/>
  <c r="F167" i="10"/>
  <c r="J167" i="10"/>
  <c r="K167" i="10" s="1"/>
  <c r="M167" i="10"/>
  <c r="Q167" i="10"/>
  <c r="R167" i="10" s="1"/>
  <c r="AC167" i="10"/>
  <c r="Z167" i="10"/>
  <c r="AH167" i="10"/>
  <c r="AL167" i="10"/>
  <c r="F168" i="10"/>
  <c r="J168" i="10"/>
  <c r="K168" i="10" s="1"/>
  <c r="M168" i="10"/>
  <c r="Q168" i="10"/>
  <c r="R168" i="10" s="1"/>
  <c r="Y168" i="10"/>
  <c r="Z168" i="10"/>
  <c r="AH168" i="10"/>
  <c r="AL168" i="10"/>
  <c r="F169" i="10"/>
  <c r="J169" i="10"/>
  <c r="K169" i="10" s="1"/>
  <c r="M169" i="10"/>
  <c r="Q169" i="10"/>
  <c r="R169" i="10" s="1"/>
  <c r="AC169" i="10"/>
  <c r="Z169" i="10"/>
  <c r="AH169" i="10"/>
  <c r="AL169" i="10"/>
  <c r="F170" i="10"/>
  <c r="J170" i="10"/>
  <c r="K170" i="10" s="1"/>
  <c r="M170" i="10"/>
  <c r="Q170" i="10"/>
  <c r="R170" i="10" s="1"/>
  <c r="Y170" i="10"/>
  <c r="Z170" i="10"/>
  <c r="AH170" i="10"/>
  <c r="AL170" i="10"/>
  <c r="F171" i="10"/>
  <c r="J171" i="10"/>
  <c r="K171" i="10" s="1"/>
  <c r="M171" i="10"/>
  <c r="Q171" i="10"/>
  <c r="R171" i="10" s="1"/>
  <c r="AC171" i="10"/>
  <c r="Z171" i="10"/>
  <c r="AH171" i="10"/>
  <c r="AL171" i="10"/>
  <c r="F172" i="10"/>
  <c r="J172" i="10"/>
  <c r="K172" i="10" s="1"/>
  <c r="M172" i="10"/>
  <c r="Q172" i="10"/>
  <c r="R172" i="10" s="1"/>
  <c r="Z172" i="10"/>
  <c r="AH172" i="10"/>
  <c r="AL172" i="10"/>
  <c r="F173" i="10"/>
  <c r="J173" i="10"/>
  <c r="K173" i="10" s="1"/>
  <c r="M173" i="10"/>
  <c r="Q173" i="10"/>
  <c r="R173" i="10" s="1"/>
  <c r="AC173" i="10"/>
  <c r="Z173" i="10"/>
  <c r="AH173" i="10"/>
  <c r="AL173" i="10"/>
  <c r="F174" i="10"/>
  <c r="J174" i="10"/>
  <c r="K174" i="10" s="1"/>
  <c r="M174" i="10"/>
  <c r="Q174" i="10"/>
  <c r="R174" i="10" s="1"/>
  <c r="Z174" i="10"/>
  <c r="AH174" i="10"/>
  <c r="AL174" i="10"/>
  <c r="E176" i="10"/>
  <c r="I176" i="10"/>
  <c r="P176" i="10"/>
  <c r="X176" i="10"/>
  <c r="AB176" i="10"/>
  <c r="AF176" i="10"/>
  <c r="AJ176" i="10"/>
  <c r="I180" i="10"/>
  <c r="P180" i="10"/>
  <c r="P204" i="10" s="1"/>
  <c r="X180" i="10"/>
  <c r="AB180" i="10"/>
  <c r="AF180" i="10"/>
  <c r="AJ180" i="10"/>
  <c r="E181" i="10"/>
  <c r="I181" i="10"/>
  <c r="P181" i="10"/>
  <c r="P205" i="10" s="1"/>
  <c r="X181" i="10"/>
  <c r="AB181" i="10"/>
  <c r="AF181" i="10"/>
  <c r="AJ181" i="10"/>
  <c r="E182" i="10"/>
  <c r="I182" i="10"/>
  <c r="P182" i="10"/>
  <c r="P206" i="10" s="1"/>
  <c r="X182" i="10"/>
  <c r="AB182" i="10"/>
  <c r="AF182" i="10"/>
  <c r="AF206" i="10" s="1"/>
  <c r="AJ182" i="10"/>
  <c r="AJ206" i="10" s="1"/>
  <c r="AL182" i="10"/>
  <c r="E183" i="10"/>
  <c r="I183" i="10"/>
  <c r="P183" i="10"/>
  <c r="P207" i="10" s="1"/>
  <c r="X183" i="10"/>
  <c r="AB183" i="10"/>
  <c r="AF183" i="10"/>
  <c r="AJ183" i="10"/>
  <c r="E184" i="10"/>
  <c r="I184" i="10"/>
  <c r="P184" i="10"/>
  <c r="P208" i="10" s="1"/>
  <c r="X184" i="10"/>
  <c r="AB184" i="10"/>
  <c r="AB208" i="10" s="1"/>
  <c r="AF184" i="10"/>
  <c r="AJ184" i="10"/>
  <c r="AJ208" i="10" s="1"/>
  <c r="E185" i="10"/>
  <c r="I185" i="10"/>
  <c r="P185" i="10"/>
  <c r="P209" i="10" s="1"/>
  <c r="X185" i="10"/>
  <c r="AB185" i="10"/>
  <c r="AF185" i="10"/>
  <c r="AJ185" i="10"/>
  <c r="E186" i="10"/>
  <c r="I186" i="10"/>
  <c r="P186" i="10"/>
  <c r="P210" i="10" s="1"/>
  <c r="X186" i="10"/>
  <c r="X210" i="10" s="1"/>
  <c r="AB186" i="10"/>
  <c r="AB210" i="10" s="1"/>
  <c r="AF186" i="10"/>
  <c r="AJ186" i="10"/>
  <c r="J192" i="10"/>
  <c r="Q192" i="10"/>
  <c r="Z192" i="10"/>
  <c r="AD192" i="10"/>
  <c r="AH192" i="10"/>
  <c r="AL192" i="10"/>
  <c r="J193" i="10"/>
  <c r="Q193" i="10"/>
  <c r="Z193" i="10"/>
  <c r="AD193" i="10"/>
  <c r="AH193" i="10"/>
  <c r="AL193" i="10"/>
  <c r="J194" i="10"/>
  <c r="Q194" i="10"/>
  <c r="Z194" i="10"/>
  <c r="AD194" i="10"/>
  <c r="AH194" i="10"/>
  <c r="AL194" i="10"/>
  <c r="J195" i="10"/>
  <c r="Q195" i="10"/>
  <c r="Z195" i="10"/>
  <c r="AD195" i="10"/>
  <c r="AH195" i="10"/>
  <c r="AL195" i="10"/>
  <c r="J196" i="10"/>
  <c r="Q196" i="10"/>
  <c r="Z196" i="10"/>
  <c r="AD196" i="10"/>
  <c r="AH196" i="10"/>
  <c r="AL196" i="10"/>
  <c r="J197" i="10"/>
  <c r="Q197" i="10"/>
  <c r="Z197" i="10"/>
  <c r="AD197" i="10"/>
  <c r="AH197" i="10"/>
  <c r="AL197" i="10"/>
  <c r="J198" i="10"/>
  <c r="Q198" i="10"/>
  <c r="Z198" i="10"/>
  <c r="AD198" i="10"/>
  <c r="AH198" i="10"/>
  <c r="AL198" i="10"/>
  <c r="I200" i="10"/>
  <c r="P200" i="10"/>
  <c r="T200" i="10"/>
  <c r="X200" i="10"/>
  <c r="AB200" i="10"/>
  <c r="AF200" i="10"/>
  <c r="AJ200" i="10"/>
  <c r="AF210" i="10"/>
  <c r="F4" i="4"/>
  <c r="G4" i="4"/>
  <c r="H4" i="4"/>
  <c r="I4" i="4"/>
  <c r="E6" i="4"/>
  <c r="E7" i="4"/>
  <c r="E8" i="4"/>
  <c r="U194" i="10" s="1"/>
  <c r="E9" i="4"/>
  <c r="K9" i="4" s="1"/>
  <c r="E10" i="4"/>
  <c r="J10" i="4" s="1"/>
  <c r="E11" i="4"/>
  <c r="E12" i="4"/>
  <c r="U198" i="10" s="1"/>
  <c r="A41" i="2"/>
  <c r="B41" i="2"/>
  <c r="C41" i="2"/>
  <c r="D41" i="2"/>
  <c r="G24" i="1"/>
  <c r="D5" i="3"/>
  <c r="E5" i="3"/>
  <c r="G5" i="3"/>
  <c r="H5" i="3"/>
  <c r="I5" i="3"/>
  <c r="J5" i="3"/>
  <c r="D6" i="3"/>
  <c r="E6" i="3"/>
  <c r="G6" i="3"/>
  <c r="H6" i="3"/>
  <c r="I6" i="3"/>
  <c r="J6" i="3"/>
  <c r="C7" i="3"/>
  <c r="D7" i="3"/>
  <c r="E7" i="3"/>
  <c r="G7" i="3"/>
  <c r="B10" i="1" s="1"/>
  <c r="H7" i="3"/>
  <c r="C10" i="1" s="1"/>
  <c r="I7" i="3"/>
  <c r="D10" i="1" s="1"/>
  <c r="J7" i="3"/>
  <c r="E10" i="1" s="1"/>
  <c r="C8" i="3"/>
  <c r="D8" i="3"/>
  <c r="E8" i="3"/>
  <c r="G8" i="3"/>
  <c r="B11" i="1" s="1"/>
  <c r="H8" i="3"/>
  <c r="C11" i="1" s="1"/>
  <c r="I8" i="3"/>
  <c r="D11" i="1" s="1"/>
  <c r="J8" i="3"/>
  <c r="E11" i="1" s="1"/>
  <c r="C9" i="3"/>
  <c r="D9" i="3"/>
  <c r="E9" i="3"/>
  <c r="G9" i="3"/>
  <c r="B7" i="1" s="1"/>
  <c r="H9" i="3"/>
  <c r="C7" i="1" s="1"/>
  <c r="I9" i="3"/>
  <c r="D7" i="1" s="1"/>
  <c r="J9" i="3"/>
  <c r="E7" i="1" s="1"/>
  <c r="C10" i="3"/>
  <c r="D10" i="3"/>
  <c r="E10" i="3"/>
  <c r="G10" i="3"/>
  <c r="B5" i="1" s="1"/>
  <c r="H10" i="3"/>
  <c r="C5" i="1" s="1"/>
  <c r="I10" i="3"/>
  <c r="D5" i="1" s="1"/>
  <c r="J10" i="3"/>
  <c r="E5" i="1" s="1"/>
  <c r="C11" i="3"/>
  <c r="D11" i="3"/>
  <c r="E11" i="3"/>
  <c r="G11" i="3"/>
  <c r="B8" i="1" s="1"/>
  <c r="H11" i="3"/>
  <c r="C8" i="1" s="1"/>
  <c r="I11" i="3"/>
  <c r="D8" i="1" s="1"/>
  <c r="J11" i="3"/>
  <c r="E8" i="1" s="1"/>
  <c r="C12" i="3"/>
  <c r="D12" i="3"/>
  <c r="E12" i="3"/>
  <c r="G12" i="3"/>
  <c r="B9" i="1" s="1"/>
  <c r="H12" i="3"/>
  <c r="C9" i="1" s="1"/>
  <c r="I12" i="3"/>
  <c r="D9" i="1" s="1"/>
  <c r="J12" i="3"/>
  <c r="E9" i="1" s="1"/>
  <c r="F14" i="3"/>
  <c r="U4" i="10" s="1"/>
  <c r="AE4" i="10" s="1"/>
  <c r="K14" i="3"/>
  <c r="F15" i="3"/>
  <c r="U5" i="10" s="1"/>
  <c r="K15" i="3"/>
  <c r="F16" i="3"/>
  <c r="U6" i="10" s="1"/>
  <c r="K16" i="3"/>
  <c r="F17" i="3"/>
  <c r="U7" i="10" s="1"/>
  <c r="K17" i="3"/>
  <c r="F18" i="3"/>
  <c r="U8" i="10" s="1"/>
  <c r="K18" i="3"/>
  <c r="F19" i="3"/>
  <c r="U9" i="10" s="1"/>
  <c r="K19" i="3"/>
  <c r="F20" i="3"/>
  <c r="U10" i="10" s="1"/>
  <c r="K20" i="3"/>
  <c r="F21" i="3"/>
  <c r="U11" i="10" s="1"/>
  <c r="K21" i="3"/>
  <c r="F22" i="3"/>
  <c r="U12" i="10" s="1"/>
  <c r="K22" i="3"/>
  <c r="F23" i="3"/>
  <c r="U13" i="10" s="1"/>
  <c r="K23" i="3"/>
  <c r="F24" i="3"/>
  <c r="U14" i="10" s="1"/>
  <c r="K24" i="3"/>
  <c r="F25" i="3"/>
  <c r="U15" i="10" s="1"/>
  <c r="K25" i="3"/>
  <c r="F26" i="3"/>
  <c r="U16" i="10" s="1"/>
  <c r="K26" i="3"/>
  <c r="F27" i="3"/>
  <c r="U17" i="10" s="1"/>
  <c r="K27" i="3"/>
  <c r="F28" i="3"/>
  <c r="U18" i="10" s="1"/>
  <c r="K28" i="3"/>
  <c r="F29" i="3"/>
  <c r="U19" i="10" s="1"/>
  <c r="K29" i="3"/>
  <c r="F30" i="3"/>
  <c r="U20" i="10" s="1"/>
  <c r="K30" i="3"/>
  <c r="F31" i="3"/>
  <c r="U21" i="10" s="1"/>
  <c r="K31" i="3"/>
  <c r="F32" i="3"/>
  <c r="U22" i="10" s="1"/>
  <c r="K32" i="3"/>
  <c r="F33" i="3"/>
  <c r="U23" i="10" s="1"/>
  <c r="K33" i="3"/>
  <c r="F34" i="3"/>
  <c r="U24" i="10" s="1"/>
  <c r="K34" i="3"/>
  <c r="F35" i="3"/>
  <c r="U25" i="10" s="1"/>
  <c r="K35" i="3"/>
  <c r="F36" i="3"/>
  <c r="U26" i="10" s="1"/>
  <c r="K36" i="3"/>
  <c r="L36" i="3"/>
  <c r="F37" i="3"/>
  <c r="U27" i="10" s="1"/>
  <c r="K37" i="3"/>
  <c r="F38" i="3"/>
  <c r="U28" i="10" s="1"/>
  <c r="K38" i="3"/>
  <c r="F39" i="3"/>
  <c r="U29" i="10" s="1"/>
  <c r="K39" i="3"/>
  <c r="F40" i="3"/>
  <c r="U30" i="10" s="1"/>
  <c r="K40" i="3"/>
  <c r="F41" i="3"/>
  <c r="U31" i="10" s="1"/>
  <c r="K41" i="3"/>
  <c r="F42" i="3"/>
  <c r="U32" i="10" s="1"/>
  <c r="K42" i="3"/>
  <c r="F43" i="3"/>
  <c r="U33" i="10" s="1"/>
  <c r="K43" i="3"/>
  <c r="F44" i="3"/>
  <c r="U34" i="10" s="1"/>
  <c r="K44" i="3"/>
  <c r="F45" i="3"/>
  <c r="U35" i="10" s="1"/>
  <c r="K45" i="3"/>
  <c r="F46" i="3"/>
  <c r="U36" i="10" s="1"/>
  <c r="K46" i="3"/>
  <c r="F47" i="3"/>
  <c r="U37" i="10" s="1"/>
  <c r="K47" i="3"/>
  <c r="F48" i="3"/>
  <c r="U38" i="10" s="1"/>
  <c r="K48" i="3"/>
  <c r="F49" i="3"/>
  <c r="U39" i="10" s="1"/>
  <c r="K49" i="3"/>
  <c r="F50" i="3"/>
  <c r="U40" i="10" s="1"/>
  <c r="K50" i="3"/>
  <c r="F51" i="3"/>
  <c r="U41" i="10" s="1"/>
  <c r="K51" i="3"/>
  <c r="U42" i="10"/>
  <c r="K52" i="3"/>
  <c r="L52" i="3"/>
  <c r="F53" i="3"/>
  <c r="U43" i="10" s="1"/>
  <c r="K53" i="3"/>
  <c r="F54" i="3"/>
  <c r="U44" i="10" s="1"/>
  <c r="K54" i="3"/>
  <c r="F55" i="3"/>
  <c r="U45" i="10" s="1"/>
  <c r="K55" i="3"/>
  <c r="F56" i="3"/>
  <c r="U46" i="10" s="1"/>
  <c r="K56" i="3"/>
  <c r="F57" i="3"/>
  <c r="U47" i="10" s="1"/>
  <c r="K57" i="3"/>
  <c r="F58" i="3"/>
  <c r="U48" i="10" s="1"/>
  <c r="K58" i="3"/>
  <c r="F59" i="3"/>
  <c r="U49" i="10" s="1"/>
  <c r="K59" i="3"/>
  <c r="F60" i="3"/>
  <c r="U50" i="10" s="1"/>
  <c r="K60" i="3"/>
  <c r="F61" i="3"/>
  <c r="U51" i="10" s="1"/>
  <c r="K61" i="3"/>
  <c r="F62" i="3"/>
  <c r="U52" i="10" s="1"/>
  <c r="K62" i="3"/>
  <c r="F63" i="3"/>
  <c r="U53" i="10" s="1"/>
  <c r="K63" i="3"/>
  <c r="F64" i="3"/>
  <c r="U54" i="10" s="1"/>
  <c r="K64" i="3"/>
  <c r="F65" i="3"/>
  <c r="U55" i="10" s="1"/>
  <c r="K65" i="3"/>
  <c r="F66" i="3"/>
  <c r="U56" i="10" s="1"/>
  <c r="K66" i="3"/>
  <c r="F67" i="3"/>
  <c r="U57" i="10" s="1"/>
  <c r="K67" i="3"/>
  <c r="U58" i="10"/>
  <c r="K68" i="3"/>
  <c r="F69" i="3"/>
  <c r="U59" i="10" s="1"/>
  <c r="K69" i="3"/>
  <c r="F70" i="3"/>
  <c r="U60" i="10" s="1"/>
  <c r="K70" i="3"/>
  <c r="F71" i="3"/>
  <c r="U61" i="10" s="1"/>
  <c r="K71" i="3"/>
  <c r="F72" i="3"/>
  <c r="U62" i="10" s="1"/>
  <c r="K72" i="3"/>
  <c r="F73" i="3"/>
  <c r="U63" i="10" s="1"/>
  <c r="K73" i="3"/>
  <c r="F74" i="3"/>
  <c r="U64" i="10" s="1"/>
  <c r="K74" i="3"/>
  <c r="F75" i="3"/>
  <c r="U65" i="10" s="1"/>
  <c r="K75" i="3"/>
  <c r="F76" i="3"/>
  <c r="U66" i="10" s="1"/>
  <c r="K76" i="3"/>
  <c r="F77" i="3"/>
  <c r="U67" i="10" s="1"/>
  <c r="K77" i="3"/>
  <c r="F78" i="3"/>
  <c r="U68" i="10" s="1"/>
  <c r="K78" i="3"/>
  <c r="F79" i="3"/>
  <c r="U69" i="10" s="1"/>
  <c r="K79" i="3"/>
  <c r="F80" i="3"/>
  <c r="U70" i="10" s="1"/>
  <c r="K80" i="3"/>
  <c r="F81" i="3"/>
  <c r="U71" i="10" s="1"/>
  <c r="K81" i="3"/>
  <c r="F82" i="3"/>
  <c r="U72" i="10" s="1"/>
  <c r="K82" i="3"/>
  <c r="F83" i="3"/>
  <c r="U73" i="10" s="1"/>
  <c r="K83" i="3"/>
  <c r="F84" i="3"/>
  <c r="U74" i="10" s="1"/>
  <c r="K84" i="3"/>
  <c r="F85" i="3"/>
  <c r="U75" i="10" s="1"/>
  <c r="K85" i="3"/>
  <c r="F86" i="3"/>
  <c r="U76" i="10" s="1"/>
  <c r="K86" i="3"/>
  <c r="F87" i="3"/>
  <c r="U77" i="10" s="1"/>
  <c r="K87" i="3"/>
  <c r="F88" i="3"/>
  <c r="U78" i="10" s="1"/>
  <c r="K88" i="3"/>
  <c r="F89" i="3"/>
  <c r="U79" i="10" s="1"/>
  <c r="K89" i="3"/>
  <c r="F90" i="3"/>
  <c r="U80" i="10" s="1"/>
  <c r="K90" i="3"/>
  <c r="F91" i="3"/>
  <c r="U81" i="10" s="1"/>
  <c r="K91" i="3"/>
  <c r="F92" i="3"/>
  <c r="U82" i="10" s="1"/>
  <c r="K92" i="3"/>
  <c r="F93" i="3"/>
  <c r="U83" i="10" s="1"/>
  <c r="K93" i="3"/>
  <c r="U84" i="10"/>
  <c r="K94" i="3"/>
  <c r="F95" i="3"/>
  <c r="U85" i="10" s="1"/>
  <c r="K95" i="3"/>
  <c r="F96" i="3"/>
  <c r="U86" i="10" s="1"/>
  <c r="K96" i="3"/>
  <c r="F97" i="3"/>
  <c r="U87" i="10" s="1"/>
  <c r="K97" i="3"/>
  <c r="F98" i="3"/>
  <c r="U88" i="10" s="1"/>
  <c r="K98" i="3"/>
  <c r="F99" i="3"/>
  <c r="U89" i="10" s="1"/>
  <c r="K99" i="3"/>
  <c r="F100" i="3"/>
  <c r="U90" i="10" s="1"/>
  <c r="K100" i="3"/>
  <c r="F101" i="3"/>
  <c r="U91" i="10" s="1"/>
  <c r="K101" i="3"/>
  <c r="F102" i="3"/>
  <c r="U92" i="10" s="1"/>
  <c r="K102" i="3"/>
  <c r="F103" i="3"/>
  <c r="U93" i="10" s="1"/>
  <c r="K103" i="3"/>
  <c r="F104" i="3"/>
  <c r="U94" i="10" s="1"/>
  <c r="K104" i="3"/>
  <c r="U95" i="10"/>
  <c r="K105" i="3"/>
  <c r="F106" i="3"/>
  <c r="U96" i="10" s="1"/>
  <c r="K106" i="3"/>
  <c r="F107" i="3"/>
  <c r="U97" i="10" s="1"/>
  <c r="K107" i="3"/>
  <c r="F108" i="3"/>
  <c r="U98" i="10" s="1"/>
  <c r="K108" i="3"/>
  <c r="F109" i="3"/>
  <c r="U99" i="10" s="1"/>
  <c r="K109" i="3"/>
  <c r="F110" i="3"/>
  <c r="U100" i="10" s="1"/>
  <c r="K110" i="3"/>
  <c r="F111" i="3"/>
  <c r="U101" i="10" s="1"/>
  <c r="K111" i="3"/>
  <c r="F112" i="3"/>
  <c r="U102" i="10" s="1"/>
  <c r="K112" i="3"/>
  <c r="F113" i="3"/>
  <c r="U103" i="10" s="1"/>
  <c r="K113" i="3"/>
  <c r="F114" i="3"/>
  <c r="U104" i="10" s="1"/>
  <c r="K114" i="3"/>
  <c r="F115" i="3"/>
  <c r="U105" i="10" s="1"/>
  <c r="K115" i="3"/>
  <c r="F116" i="3"/>
  <c r="U106" i="10" s="1"/>
  <c r="K116" i="3"/>
  <c r="F117" i="3"/>
  <c r="U107" i="10" s="1"/>
  <c r="K117" i="3"/>
  <c r="F118" i="3"/>
  <c r="U108" i="10" s="1"/>
  <c r="K118" i="3"/>
  <c r="F119" i="3"/>
  <c r="U109" i="10" s="1"/>
  <c r="K119" i="3"/>
  <c r="F120" i="3"/>
  <c r="U110" i="10" s="1"/>
  <c r="K120" i="3"/>
  <c r="F121" i="3"/>
  <c r="U111" i="10" s="1"/>
  <c r="K121" i="3"/>
  <c r="F122" i="3"/>
  <c r="U112" i="10" s="1"/>
  <c r="K122" i="3"/>
  <c r="F123" i="3"/>
  <c r="U113" i="10" s="1"/>
  <c r="K123" i="3"/>
  <c r="F124" i="3"/>
  <c r="U114" i="10" s="1"/>
  <c r="K124" i="3"/>
  <c r="F125" i="3"/>
  <c r="U115" i="10" s="1"/>
  <c r="K125" i="3"/>
  <c r="F126" i="3"/>
  <c r="U116" i="10" s="1"/>
  <c r="K126" i="3"/>
  <c r="F127" i="3"/>
  <c r="U117" i="10" s="1"/>
  <c r="K127" i="3"/>
  <c r="F128" i="3"/>
  <c r="U118" i="10" s="1"/>
  <c r="K128" i="3"/>
  <c r="F129" i="3"/>
  <c r="U119" i="10" s="1"/>
  <c r="K129" i="3"/>
  <c r="F130" i="3"/>
  <c r="U120" i="10" s="1"/>
  <c r="K130" i="3"/>
  <c r="F131" i="3"/>
  <c r="U121" i="10" s="1"/>
  <c r="K131" i="3"/>
  <c r="F132" i="3"/>
  <c r="U122" i="10" s="1"/>
  <c r="K132" i="3"/>
  <c r="L132" i="3"/>
  <c r="F133" i="3"/>
  <c r="U123" i="10" s="1"/>
  <c r="K133" i="3"/>
  <c r="F134" i="3"/>
  <c r="U124" i="10" s="1"/>
  <c r="K134" i="3"/>
  <c r="F135" i="3"/>
  <c r="U125" i="10" s="1"/>
  <c r="K135" i="3"/>
  <c r="F136" i="3"/>
  <c r="U126" i="10" s="1"/>
  <c r="K136" i="3"/>
  <c r="F137" i="3"/>
  <c r="U127" i="10" s="1"/>
  <c r="K137" i="3"/>
  <c r="F138" i="3"/>
  <c r="U128" i="10" s="1"/>
  <c r="K138" i="3"/>
  <c r="F139" i="3"/>
  <c r="U129" i="10" s="1"/>
  <c r="K139" i="3"/>
  <c r="F140" i="3"/>
  <c r="U130" i="10" s="1"/>
  <c r="K140" i="3"/>
  <c r="F141" i="3"/>
  <c r="U131" i="10" s="1"/>
  <c r="K141" i="3"/>
  <c r="F142" i="3"/>
  <c r="U132" i="10" s="1"/>
  <c r="K142" i="3"/>
  <c r="F143" i="3"/>
  <c r="U133" i="10" s="1"/>
  <c r="K143" i="3"/>
  <c r="F144" i="3"/>
  <c r="U134" i="10" s="1"/>
  <c r="K144" i="3"/>
  <c r="F145" i="3"/>
  <c r="U135" i="10" s="1"/>
  <c r="K145" i="3"/>
  <c r="L145" i="3"/>
  <c r="F146" i="3"/>
  <c r="U136" i="10" s="1"/>
  <c r="K146" i="3"/>
  <c r="F147" i="3"/>
  <c r="U137" i="10" s="1"/>
  <c r="K147" i="3"/>
  <c r="F148" i="3"/>
  <c r="U138" i="10" s="1"/>
  <c r="K148" i="3"/>
  <c r="F149" i="3"/>
  <c r="U139" i="10" s="1"/>
  <c r="K149" i="3"/>
  <c r="F150" i="3"/>
  <c r="U140" i="10" s="1"/>
  <c r="K150" i="3"/>
  <c r="F151" i="3"/>
  <c r="U141" i="10" s="1"/>
  <c r="K151" i="3"/>
  <c r="F152" i="3"/>
  <c r="U142" i="10" s="1"/>
  <c r="K152" i="3"/>
  <c r="F153" i="3"/>
  <c r="U143" i="10" s="1"/>
  <c r="K153" i="3"/>
  <c r="F154" i="3"/>
  <c r="U144" i="10" s="1"/>
  <c r="K154" i="3"/>
  <c r="F155" i="3"/>
  <c r="U145" i="10" s="1"/>
  <c r="K155" i="3"/>
  <c r="F156" i="3"/>
  <c r="U146" i="10" s="1"/>
  <c r="K156" i="3"/>
  <c r="F157" i="3"/>
  <c r="U147" i="10" s="1"/>
  <c r="K157" i="3"/>
  <c r="F158" i="3"/>
  <c r="U148" i="10" s="1"/>
  <c r="K158" i="3"/>
  <c r="F159" i="3"/>
  <c r="U149" i="10" s="1"/>
  <c r="K159" i="3"/>
  <c r="F160" i="3"/>
  <c r="U150" i="10" s="1"/>
  <c r="K160" i="3"/>
  <c r="F161" i="3"/>
  <c r="U151" i="10" s="1"/>
  <c r="K161" i="3"/>
  <c r="F162" i="3"/>
  <c r="U152" i="10" s="1"/>
  <c r="K162" i="3"/>
  <c r="F163" i="3"/>
  <c r="U153" i="10" s="1"/>
  <c r="K163" i="3"/>
  <c r="F164" i="3"/>
  <c r="U154" i="10" s="1"/>
  <c r="K164" i="3"/>
  <c r="F165" i="3"/>
  <c r="U155" i="10" s="1"/>
  <c r="K165" i="3"/>
  <c r="F166" i="3"/>
  <c r="U156" i="10" s="1"/>
  <c r="K166" i="3"/>
  <c r="F167" i="3"/>
  <c r="U157" i="10" s="1"/>
  <c r="K167" i="3"/>
  <c r="F168" i="3"/>
  <c r="U158" i="10" s="1"/>
  <c r="K168" i="3"/>
  <c r="F169" i="3"/>
  <c r="U159" i="10" s="1"/>
  <c r="K169" i="3"/>
  <c r="F170" i="3"/>
  <c r="U160" i="10" s="1"/>
  <c r="K170" i="3"/>
  <c r="F171" i="3"/>
  <c r="U161" i="10" s="1"/>
  <c r="K171" i="3"/>
  <c r="F172" i="3"/>
  <c r="U162" i="10" s="1"/>
  <c r="K172" i="3"/>
  <c r="F173" i="3"/>
  <c r="U163" i="10" s="1"/>
  <c r="K173" i="3"/>
  <c r="F174" i="3"/>
  <c r="U164" i="10" s="1"/>
  <c r="K174" i="3"/>
  <c r="F175" i="3"/>
  <c r="U165" i="10" s="1"/>
  <c r="K175" i="3"/>
  <c r="F176" i="3"/>
  <c r="U166" i="10" s="1"/>
  <c r="K176" i="3"/>
  <c r="F177" i="3"/>
  <c r="U167" i="10" s="1"/>
  <c r="K177" i="3"/>
  <c r="F178" i="3"/>
  <c r="U168" i="10" s="1"/>
  <c r="K178" i="3"/>
  <c r="F179" i="3"/>
  <c r="U169" i="10" s="1"/>
  <c r="K179" i="3"/>
  <c r="F180" i="3"/>
  <c r="U170" i="10" s="1"/>
  <c r="K180" i="3"/>
  <c r="L180" i="3"/>
  <c r="F181" i="3"/>
  <c r="U171" i="10" s="1"/>
  <c r="K181" i="3"/>
  <c r="F182" i="3"/>
  <c r="U172" i="10" s="1"/>
  <c r="K182" i="3"/>
  <c r="F183" i="3"/>
  <c r="U173" i="10" s="1"/>
  <c r="K183" i="3"/>
  <c r="F184" i="3"/>
  <c r="U174" i="10" s="1"/>
  <c r="K184" i="3"/>
  <c r="AI198" i="10" l="1"/>
  <c r="K12" i="4"/>
  <c r="L72" i="3"/>
  <c r="L45" i="3"/>
  <c r="K195" i="10"/>
  <c r="L195" i="10"/>
  <c r="N195" i="10"/>
  <c r="O195" i="10" s="1"/>
  <c r="AH200" i="10"/>
  <c r="Q204" i="22" s="1"/>
  <c r="AB204" i="10"/>
  <c r="AL181" i="10"/>
  <c r="AM198" i="10"/>
  <c r="R196" i="10"/>
  <c r="S196" i="10"/>
  <c r="AM194" i="10"/>
  <c r="S134" i="10"/>
  <c r="N27" i="10"/>
  <c r="N25" i="10"/>
  <c r="R195" i="10"/>
  <c r="S195" i="10"/>
  <c r="AI194" i="10"/>
  <c r="AE198" i="10"/>
  <c r="R197" i="10"/>
  <c r="S197" i="10"/>
  <c r="AE194" i="10"/>
  <c r="S193" i="10"/>
  <c r="R193" i="10"/>
  <c r="AA198" i="10"/>
  <c r="K197" i="10"/>
  <c r="L197" i="10"/>
  <c r="N197" i="10"/>
  <c r="O197" i="10" s="1"/>
  <c r="AA194" i="10"/>
  <c r="L193" i="10"/>
  <c r="N193" i="10"/>
  <c r="O193" i="10" s="1"/>
  <c r="K193" i="10"/>
  <c r="L146" i="10"/>
  <c r="S118" i="10"/>
  <c r="AL180" i="10"/>
  <c r="AL204" i="10" s="1"/>
  <c r="W194" i="10"/>
  <c r="V194" i="10"/>
  <c r="K196" i="10"/>
  <c r="N196" i="10"/>
  <c r="O196" i="10" s="1"/>
  <c r="L196" i="10"/>
  <c r="AL185" i="10"/>
  <c r="L152" i="3"/>
  <c r="S198" i="10"/>
  <c r="R198" i="10"/>
  <c r="R194" i="10"/>
  <c r="S194" i="10"/>
  <c r="AL183" i="10"/>
  <c r="V198" i="10"/>
  <c r="W198" i="10"/>
  <c r="N198" i="10"/>
  <c r="O198" i="10" s="1"/>
  <c r="L198" i="10"/>
  <c r="K198" i="10"/>
  <c r="K194" i="10"/>
  <c r="L194" i="10"/>
  <c r="N194" i="10"/>
  <c r="O194" i="10" s="1"/>
  <c r="N33" i="10"/>
  <c r="L174" i="10"/>
  <c r="S173" i="10"/>
  <c r="L171" i="10"/>
  <c r="S170" i="10"/>
  <c r="L170" i="10"/>
  <c r="S169" i="10"/>
  <c r="L169" i="10"/>
  <c r="S168" i="10"/>
  <c r="L163" i="10"/>
  <c r="S162" i="10"/>
  <c r="L167" i="3"/>
  <c r="L156" i="10"/>
  <c r="L155" i="10"/>
  <c r="L152" i="10"/>
  <c r="S150" i="10"/>
  <c r="L145" i="10"/>
  <c r="S146" i="10"/>
  <c r="N57" i="10"/>
  <c r="Z182" i="10"/>
  <c r="K184" i="22" s="1"/>
  <c r="J182" i="10"/>
  <c r="L182" i="10" s="1"/>
  <c r="AH182" i="10"/>
  <c r="AH206" i="10" s="1"/>
  <c r="Q212" i="22" s="1"/>
  <c r="F8" i="3"/>
  <c r="L48" i="3"/>
  <c r="L17" i="3"/>
  <c r="S130" i="10"/>
  <c r="N136" i="10"/>
  <c r="L116" i="3"/>
  <c r="S109" i="10"/>
  <c r="L101" i="10"/>
  <c r="L20" i="3"/>
  <c r="L27" i="10"/>
  <c r="L124" i="10"/>
  <c r="L128" i="3"/>
  <c r="N120" i="10"/>
  <c r="L144" i="3"/>
  <c r="N35" i="10"/>
  <c r="L61" i="3"/>
  <c r="J184" i="10"/>
  <c r="K184" i="10" s="1"/>
  <c r="L100" i="3"/>
  <c r="L40" i="3"/>
  <c r="AH185" i="10"/>
  <c r="Q187" i="22" s="1"/>
  <c r="L148" i="3"/>
  <c r="AH180" i="10"/>
  <c r="AH204" i="10" s="1"/>
  <c r="Q210" i="22" s="1"/>
  <c r="L33" i="3"/>
  <c r="L93" i="3"/>
  <c r="N39" i="10"/>
  <c r="G39" i="9" s="1"/>
  <c r="L24" i="3"/>
  <c r="Z183" i="10"/>
  <c r="Z207" i="10" s="1"/>
  <c r="AH181" i="10"/>
  <c r="AH205" i="10" s="1"/>
  <c r="N37" i="10"/>
  <c r="AH183" i="10"/>
  <c r="Q185" i="22" s="1"/>
  <c r="F183" i="10"/>
  <c r="H183" i="10" s="1"/>
  <c r="L65" i="3"/>
  <c r="S192" i="10"/>
  <c r="R192" i="10"/>
  <c r="N192" i="10"/>
  <c r="O192" i="10" s="1"/>
  <c r="K192" i="10"/>
  <c r="L192" i="10"/>
  <c r="U192" i="10"/>
  <c r="J196" i="22" s="1"/>
  <c r="K6" i="4"/>
  <c r="G75" i="10"/>
  <c r="G51" i="10"/>
  <c r="G166" i="10"/>
  <c r="G141" i="10"/>
  <c r="G29" i="10"/>
  <c r="H14" i="10"/>
  <c r="G163" i="10"/>
  <c r="G139" i="10"/>
  <c r="G146" i="10"/>
  <c r="G110" i="10"/>
  <c r="H16" i="10"/>
  <c r="G173" i="10"/>
  <c r="G171" i="10"/>
  <c r="G162" i="10"/>
  <c r="G161" i="10"/>
  <c r="G152" i="10"/>
  <c r="G145" i="10"/>
  <c r="G124" i="10"/>
  <c r="G123" i="10"/>
  <c r="G109" i="10"/>
  <c r="G63" i="10"/>
  <c r="G61" i="10"/>
  <c r="F182" i="10"/>
  <c r="G35" i="10"/>
  <c r="G27" i="10"/>
  <c r="G25" i="10"/>
  <c r="G8" i="10"/>
  <c r="G7" i="10"/>
  <c r="G4" i="10"/>
  <c r="G148" i="10"/>
  <c r="G43" i="10"/>
  <c r="G165" i="10"/>
  <c r="G130" i="10"/>
  <c r="G19" i="10"/>
  <c r="G128" i="10"/>
  <c r="G117" i="10"/>
  <c r="G114" i="10"/>
  <c r="G41" i="10"/>
  <c r="G12" i="10"/>
  <c r="G153" i="10"/>
  <c r="G126" i="10"/>
  <c r="G111" i="10"/>
  <c r="G160" i="10"/>
  <c r="G159" i="10"/>
  <c r="G158" i="10"/>
  <c r="G151" i="10"/>
  <c r="G136" i="10"/>
  <c r="G135" i="10"/>
  <c r="G122" i="10"/>
  <c r="G121" i="10"/>
  <c r="G108" i="10"/>
  <c r="G59" i="10"/>
  <c r="G47" i="10"/>
  <c r="G23" i="10"/>
  <c r="N19" i="10"/>
  <c r="G19" i="22" s="1"/>
  <c r="G169" i="10"/>
  <c r="G155" i="10"/>
  <c r="G143" i="10"/>
  <c r="G53" i="10"/>
  <c r="G167" i="10"/>
  <c r="G142" i="10"/>
  <c r="G129" i="10"/>
  <c r="G73" i="10"/>
  <c r="G71" i="10"/>
  <c r="G67" i="10"/>
  <c r="G116" i="10"/>
  <c r="G113" i="10"/>
  <c r="G65" i="10"/>
  <c r="G39" i="10"/>
  <c r="G13" i="10"/>
  <c r="G174" i="10"/>
  <c r="G154" i="10"/>
  <c r="G137" i="10"/>
  <c r="G125" i="10"/>
  <c r="G112" i="10"/>
  <c r="G49" i="10"/>
  <c r="G37" i="10"/>
  <c r="H10" i="10"/>
  <c r="G170" i="10"/>
  <c r="G157" i="10"/>
  <c r="G107" i="10"/>
  <c r="G105" i="10"/>
  <c r="N53" i="10"/>
  <c r="N51" i="10"/>
  <c r="G51" i="22" s="1"/>
  <c r="N45" i="10"/>
  <c r="G45" i="9" s="1"/>
  <c r="N41" i="10"/>
  <c r="G41" i="9" s="1"/>
  <c r="G33" i="10"/>
  <c r="H5" i="10"/>
  <c r="G147" i="10"/>
  <c r="G55" i="10"/>
  <c r="G168" i="10"/>
  <c r="G164" i="10"/>
  <c r="G118" i="10"/>
  <c r="G69" i="10"/>
  <c r="H17" i="10"/>
  <c r="G140" i="10"/>
  <c r="G127" i="10"/>
  <c r="G115" i="10"/>
  <c r="G11" i="10"/>
  <c r="G172" i="10"/>
  <c r="G138" i="10"/>
  <c r="H9" i="10"/>
  <c r="G156" i="10"/>
  <c r="N154" i="10"/>
  <c r="G150" i="10"/>
  <c r="G149" i="10"/>
  <c r="H148" i="10"/>
  <c r="G144" i="10"/>
  <c r="G134" i="10"/>
  <c r="G133" i="10"/>
  <c r="G132" i="10"/>
  <c r="G131" i="10"/>
  <c r="G120" i="10"/>
  <c r="G119" i="10"/>
  <c r="G104" i="10"/>
  <c r="G103" i="10"/>
  <c r="G102" i="10"/>
  <c r="G101" i="10"/>
  <c r="G57" i="10"/>
  <c r="H53" i="10"/>
  <c r="H51" i="10"/>
  <c r="G45" i="10"/>
  <c r="H43" i="10"/>
  <c r="G31" i="10"/>
  <c r="G21" i="10"/>
  <c r="N16" i="10"/>
  <c r="G16" i="22" s="1"/>
  <c r="S4" i="10"/>
  <c r="AC72" i="10"/>
  <c r="Y76" i="10"/>
  <c r="AG80" i="10"/>
  <c r="AK72" i="10"/>
  <c r="AG109" i="10"/>
  <c r="AC88" i="10"/>
  <c r="AG145" i="10"/>
  <c r="AK88" i="10"/>
  <c r="AG33" i="10"/>
  <c r="AG173" i="10"/>
  <c r="AG88" i="10"/>
  <c r="AG76" i="10"/>
  <c r="M183" i="10"/>
  <c r="G5" i="1"/>
  <c r="J206" i="10"/>
  <c r="J6" i="4"/>
  <c r="K10" i="4"/>
  <c r="F7" i="3"/>
  <c r="J181" i="10"/>
  <c r="K181" i="10" s="1"/>
  <c r="L141" i="10"/>
  <c r="S140" i="10"/>
  <c r="L138" i="10"/>
  <c r="N134" i="10"/>
  <c r="G134" i="22" s="1"/>
  <c r="L132" i="10"/>
  <c r="L125" i="10"/>
  <c r="S124" i="10"/>
  <c r="L122" i="10"/>
  <c r="N118" i="10"/>
  <c r="L116" i="10"/>
  <c r="L103" i="10"/>
  <c r="S102" i="10"/>
  <c r="N59" i="10"/>
  <c r="G59" i="9" s="1"/>
  <c r="L39" i="10"/>
  <c r="L25" i="10"/>
  <c r="L183" i="3"/>
  <c r="L176" i="3"/>
  <c r="L141" i="3"/>
  <c r="L120" i="3"/>
  <c r="L113" i="3"/>
  <c r="L96" i="3"/>
  <c r="L68" i="3"/>
  <c r="L143" i="10"/>
  <c r="S142" i="10"/>
  <c r="L134" i="10"/>
  <c r="L127" i="10"/>
  <c r="S126" i="10"/>
  <c r="L118" i="10"/>
  <c r="L115" i="10"/>
  <c r="S114" i="10"/>
  <c r="S105" i="10"/>
  <c r="L53" i="10"/>
  <c r="L161" i="3"/>
  <c r="L109" i="3"/>
  <c r="L88" i="3"/>
  <c r="L81" i="3"/>
  <c r="L64" i="3"/>
  <c r="L130" i="10"/>
  <c r="L171" i="3"/>
  <c r="L164" i="3"/>
  <c r="L157" i="3"/>
  <c r="L136" i="3"/>
  <c r="L129" i="3"/>
  <c r="L112" i="3"/>
  <c r="L84" i="3"/>
  <c r="L29" i="3"/>
  <c r="Q182" i="10"/>
  <c r="R182" i="10" s="1"/>
  <c r="L154" i="10"/>
  <c r="N150" i="10"/>
  <c r="G150" i="9" s="1"/>
  <c r="L142" i="10"/>
  <c r="L139" i="10"/>
  <c r="S138" i="10"/>
  <c r="L133" i="10"/>
  <c r="S132" i="10"/>
  <c r="L126" i="10"/>
  <c r="L123" i="10"/>
  <c r="S122" i="10"/>
  <c r="L117" i="10"/>
  <c r="S116" i="10"/>
  <c r="L114" i="10"/>
  <c r="L45" i="10"/>
  <c r="L37" i="10"/>
  <c r="L77" i="3"/>
  <c r="L56" i="3"/>
  <c r="L49" i="3"/>
  <c r="L32" i="3"/>
  <c r="S174" i="10"/>
  <c r="L172" i="10"/>
  <c r="S171" i="10"/>
  <c r="L164" i="10"/>
  <c r="S163" i="10"/>
  <c r="L161" i="10"/>
  <c r="S160" i="10"/>
  <c r="Q183" i="10"/>
  <c r="R183" i="10" s="1"/>
  <c r="L125" i="3"/>
  <c r="L104" i="3"/>
  <c r="L97" i="3"/>
  <c r="L80" i="3"/>
  <c r="L150" i="10"/>
  <c r="AD181" i="10"/>
  <c r="N183" i="9" s="1"/>
  <c r="AD182" i="10"/>
  <c r="AD206" i="10" s="1"/>
  <c r="AD204" i="10"/>
  <c r="N210" i="9" s="1"/>
  <c r="Z180" i="10"/>
  <c r="Z204" i="10" s="1"/>
  <c r="K210" i="9" s="1"/>
  <c r="AD186" i="10"/>
  <c r="AD210" i="10" s="1"/>
  <c r="N216" i="9" s="1"/>
  <c r="Z185" i="10"/>
  <c r="Z209" i="10" s="1"/>
  <c r="Z181" i="10"/>
  <c r="K183" i="22" s="1"/>
  <c r="AD184" i="10"/>
  <c r="AD208" i="10" s="1"/>
  <c r="D21" i="20" s="1"/>
  <c r="L168" i="3"/>
  <c r="L149" i="3"/>
  <c r="L133" i="3"/>
  <c r="L117" i="3"/>
  <c r="L101" i="3"/>
  <c r="L85" i="3"/>
  <c r="L69" i="3"/>
  <c r="L53" i="3"/>
  <c r="L37" i="3"/>
  <c r="L21" i="3"/>
  <c r="F12" i="3"/>
  <c r="J8" i="4"/>
  <c r="L167" i="10"/>
  <c r="S166" i="10"/>
  <c r="L159" i="10"/>
  <c r="S158" i="10"/>
  <c r="L157" i="10"/>
  <c r="S156" i="10"/>
  <c r="N152" i="10"/>
  <c r="L148" i="10"/>
  <c r="H140" i="10"/>
  <c r="L137" i="10"/>
  <c r="S136" i="10"/>
  <c r="N132" i="10"/>
  <c r="L128" i="10"/>
  <c r="H124" i="10"/>
  <c r="L121" i="10"/>
  <c r="S120" i="10"/>
  <c r="N116" i="10"/>
  <c r="G116" i="9" s="1"/>
  <c r="L112" i="10"/>
  <c r="H102" i="10"/>
  <c r="S72" i="10"/>
  <c r="L51" i="10"/>
  <c r="H47" i="10"/>
  <c r="L35" i="10"/>
  <c r="L33" i="10"/>
  <c r="H29" i="10"/>
  <c r="N17" i="10"/>
  <c r="G17" i="22" s="1"/>
  <c r="G14" i="10"/>
  <c r="N158" i="10"/>
  <c r="N156" i="10"/>
  <c r="O156" i="10" s="1"/>
  <c r="H156" i="22" s="1"/>
  <c r="AL184" i="10"/>
  <c r="AL208" i="10" s="1"/>
  <c r="N43" i="10"/>
  <c r="G43" i="22" s="1"/>
  <c r="N23" i="10"/>
  <c r="G23" i="22" s="1"/>
  <c r="N21" i="10"/>
  <c r="G21" i="22" s="1"/>
  <c r="F181" i="10"/>
  <c r="L166" i="10"/>
  <c r="S165" i="10"/>
  <c r="N160" i="10"/>
  <c r="G160" i="9" s="1"/>
  <c r="L147" i="10"/>
  <c r="N138" i="10"/>
  <c r="G138" i="9" s="1"/>
  <c r="N122" i="10"/>
  <c r="G122" i="22" s="1"/>
  <c r="H114" i="10"/>
  <c r="AG68" i="10"/>
  <c r="L158" i="10"/>
  <c r="H152" i="10"/>
  <c r="L149" i="10"/>
  <c r="S148" i="10"/>
  <c r="N140" i="10"/>
  <c r="G140" i="9" s="1"/>
  <c r="L136" i="10"/>
  <c r="H132" i="10"/>
  <c r="L129" i="10"/>
  <c r="S128" i="10"/>
  <c r="N124" i="10"/>
  <c r="O124" i="10" s="1"/>
  <c r="H124" i="9" s="1"/>
  <c r="L120" i="10"/>
  <c r="H116" i="10"/>
  <c r="L113" i="10"/>
  <c r="S112" i="10"/>
  <c r="N102" i="10"/>
  <c r="L100" i="10"/>
  <c r="S99" i="10"/>
  <c r="AC80" i="10"/>
  <c r="H55" i="10"/>
  <c r="N47" i="10"/>
  <c r="O47" i="10" s="1"/>
  <c r="H39" i="10"/>
  <c r="N29" i="10"/>
  <c r="G29" i="22" s="1"/>
  <c r="H12" i="10"/>
  <c r="H8" i="10"/>
  <c r="L179" i="3"/>
  <c r="L160" i="3"/>
  <c r="L16" i="3"/>
  <c r="F9" i="3"/>
  <c r="Q185" i="10"/>
  <c r="I187" i="22" s="1"/>
  <c r="J183" i="10"/>
  <c r="L183" i="10" s="1"/>
  <c r="Q180" i="10"/>
  <c r="R180" i="10" s="1"/>
  <c r="L168" i="10"/>
  <c r="S167" i="10"/>
  <c r="L160" i="10"/>
  <c r="N146" i="10"/>
  <c r="O146" i="10" s="1"/>
  <c r="H146" i="9" s="1"/>
  <c r="N144" i="10"/>
  <c r="G144" i="22" s="1"/>
  <c r="N142" i="10"/>
  <c r="O142" i="10" s="1"/>
  <c r="L131" i="10"/>
  <c r="N126" i="10"/>
  <c r="AH184" i="10"/>
  <c r="AH208" i="10" s="1"/>
  <c r="Q214" i="9" s="1"/>
  <c r="N49" i="10"/>
  <c r="G49" i="22" s="1"/>
  <c r="N31" i="10"/>
  <c r="O31" i="10" s="1"/>
  <c r="AG25" i="10"/>
  <c r="L182" i="3"/>
  <c r="L163" i="3"/>
  <c r="L172" i="3"/>
  <c r="L153" i="3"/>
  <c r="L137" i="3"/>
  <c r="L121" i="3"/>
  <c r="L105" i="3"/>
  <c r="L89" i="3"/>
  <c r="L73" i="3"/>
  <c r="L57" i="3"/>
  <c r="L41" i="3"/>
  <c r="L25" i="3"/>
  <c r="L173" i="10"/>
  <c r="S172" i="10"/>
  <c r="L165" i="10"/>
  <c r="S164" i="10"/>
  <c r="H158" i="10"/>
  <c r="H156" i="10"/>
  <c r="L153" i="10"/>
  <c r="S152" i="10"/>
  <c r="N148" i="10"/>
  <c r="O148" i="10" s="1"/>
  <c r="H148" i="22" s="1"/>
  <c r="N128" i="10"/>
  <c r="G128" i="22" s="1"/>
  <c r="N112" i="10"/>
  <c r="G112" i="22" s="1"/>
  <c r="N104" i="10"/>
  <c r="G104" i="9" s="1"/>
  <c r="Z184" i="10"/>
  <c r="Z208" i="10" s="1"/>
  <c r="K214" i="22" s="1"/>
  <c r="L102" i="10"/>
  <c r="S98" i="10"/>
  <c r="H11" i="10"/>
  <c r="H7" i="10"/>
  <c r="L175" i="3"/>
  <c r="L156" i="3"/>
  <c r="L140" i="3"/>
  <c r="L124" i="3"/>
  <c r="L108" i="3"/>
  <c r="L92" i="3"/>
  <c r="L76" i="3"/>
  <c r="L60" i="3"/>
  <c r="L44" i="3"/>
  <c r="L28" i="3"/>
  <c r="F11" i="3"/>
  <c r="K8" i="4"/>
  <c r="J185" i="10"/>
  <c r="L185" i="10" s="1"/>
  <c r="Q181" i="10"/>
  <c r="R181" i="10" s="1"/>
  <c r="J180" i="10"/>
  <c r="K180" i="10" s="1"/>
  <c r="J176" i="10"/>
  <c r="F176" i="9" s="1"/>
  <c r="AL186" i="10"/>
  <c r="AL210" i="10" s="1"/>
  <c r="L135" i="10"/>
  <c r="N130" i="10"/>
  <c r="G130" i="22" s="1"/>
  <c r="L119" i="10"/>
  <c r="N114" i="10"/>
  <c r="H45" i="10"/>
  <c r="H27" i="10"/>
  <c r="H25" i="10"/>
  <c r="AJ188" i="10"/>
  <c r="AG92" i="10"/>
  <c r="AG149" i="10"/>
  <c r="AK102" i="10"/>
  <c r="AC102" i="10"/>
  <c r="AG100" i="10"/>
  <c r="AK96" i="10"/>
  <c r="AC96" i="10"/>
  <c r="AG84" i="10"/>
  <c r="AG41" i="10"/>
  <c r="AG153" i="10"/>
  <c r="AG64" i="10"/>
  <c r="Y25" i="10"/>
  <c r="AK21" i="10"/>
  <c r="AG102" i="10"/>
  <c r="AG96" i="10"/>
  <c r="Y92" i="10"/>
  <c r="Y157" i="10"/>
  <c r="Y153" i="10"/>
  <c r="Y149" i="10"/>
  <c r="AG111" i="10"/>
  <c r="Y111" i="10"/>
  <c r="Y109" i="10"/>
  <c r="AG105" i="10"/>
  <c r="Y105" i="10"/>
  <c r="Y57" i="10"/>
  <c r="Y41" i="10"/>
  <c r="AC21" i="10"/>
  <c r="AG49" i="10"/>
  <c r="Y84" i="10"/>
  <c r="AG72" i="10"/>
  <c r="Y68" i="10"/>
  <c r="AG165" i="10"/>
  <c r="AG147" i="10"/>
  <c r="AK111" i="10"/>
  <c r="Y107" i="10"/>
  <c r="AK105" i="10"/>
  <c r="Y49" i="10"/>
  <c r="Y33" i="10"/>
  <c r="M180" i="10"/>
  <c r="AG159" i="10"/>
  <c r="AK92" i="10"/>
  <c r="AK84" i="10"/>
  <c r="AK76" i="10"/>
  <c r="AK68" i="10"/>
  <c r="AG167" i="10"/>
  <c r="AK53" i="10"/>
  <c r="AC53" i="10"/>
  <c r="AK45" i="10"/>
  <c r="AC45" i="10"/>
  <c r="AK37" i="10"/>
  <c r="AC37" i="10"/>
  <c r="AK29" i="10"/>
  <c r="AC29" i="10"/>
  <c r="T183" i="10"/>
  <c r="T207" i="10" s="1"/>
  <c r="AG169" i="10"/>
  <c r="AG161" i="10"/>
  <c r="AK109" i="10"/>
  <c r="AK107" i="10"/>
  <c r="AG103" i="10"/>
  <c r="AG171" i="10"/>
  <c r="AG163" i="10"/>
  <c r="AG151" i="10"/>
  <c r="AK57" i="10"/>
  <c r="AG53" i="10"/>
  <c r="AK49" i="10"/>
  <c r="AG45" i="10"/>
  <c r="AK41" i="10"/>
  <c r="AG37" i="10"/>
  <c r="AK33" i="10"/>
  <c r="AG29" i="10"/>
  <c r="AK25" i="10"/>
  <c r="AG155" i="10"/>
  <c r="T184" i="10"/>
  <c r="AG184" i="10" s="1"/>
  <c r="T185" i="10"/>
  <c r="T209" i="10" s="1"/>
  <c r="Y173" i="10"/>
  <c r="Y171" i="10"/>
  <c r="Y169" i="10"/>
  <c r="Y167" i="10"/>
  <c r="Y165" i="10"/>
  <c r="Y163" i="10"/>
  <c r="Y151" i="10"/>
  <c r="AK98" i="10"/>
  <c r="AC98" i="10"/>
  <c r="AG94" i="10"/>
  <c r="Y94" i="10"/>
  <c r="AK90" i="10"/>
  <c r="AC90" i="10"/>
  <c r="AG86" i="10"/>
  <c r="Y86" i="10"/>
  <c r="AK82" i="10"/>
  <c r="AC82" i="10"/>
  <c r="AG78" i="10"/>
  <c r="Y78" i="10"/>
  <c r="AK74" i="10"/>
  <c r="AC74" i="10"/>
  <c r="AG70" i="10"/>
  <c r="Y70" i="10"/>
  <c r="AK66" i="10"/>
  <c r="AC66" i="10"/>
  <c r="AG62" i="10"/>
  <c r="Y62" i="10"/>
  <c r="AG59" i="10"/>
  <c r="Y59" i="10"/>
  <c r="AK55" i="10"/>
  <c r="AC55" i="10"/>
  <c r="AG51" i="10"/>
  <c r="Y51" i="10"/>
  <c r="AK47" i="10"/>
  <c r="AC47" i="10"/>
  <c r="AG43" i="10"/>
  <c r="Y43" i="10"/>
  <c r="AK39" i="10"/>
  <c r="AC39" i="10"/>
  <c r="AG35" i="10"/>
  <c r="Y35" i="10"/>
  <c r="AK31" i="10"/>
  <c r="AC31" i="10"/>
  <c r="AG27" i="10"/>
  <c r="Y27" i="10"/>
  <c r="AK23" i="10"/>
  <c r="AC23" i="10"/>
  <c r="AG19" i="10"/>
  <c r="Y19" i="10"/>
  <c r="AG16" i="10"/>
  <c r="Y16" i="10"/>
  <c r="T181" i="10"/>
  <c r="T205" i="10" s="1"/>
  <c r="T180" i="10"/>
  <c r="AC180" i="10" s="1"/>
  <c r="AK60" i="10"/>
  <c r="AC60" i="10"/>
  <c r="AG60" i="10"/>
  <c r="T182" i="10"/>
  <c r="AC182" i="10" s="1"/>
  <c r="Y155" i="10"/>
  <c r="AG98" i="10"/>
  <c r="AK94" i="10"/>
  <c r="AG90" i="10"/>
  <c r="AK86" i="10"/>
  <c r="AG82" i="10"/>
  <c r="AK78" i="10"/>
  <c r="AG74" i="10"/>
  <c r="AK70" i="10"/>
  <c r="AG66" i="10"/>
  <c r="AK62" i="10"/>
  <c r="AK59" i="10"/>
  <c r="AG55" i="10"/>
  <c r="AK51" i="10"/>
  <c r="AG47" i="10"/>
  <c r="AK43" i="10"/>
  <c r="AG39" i="10"/>
  <c r="AK35" i="10"/>
  <c r="AG31" i="10"/>
  <c r="AK27" i="10"/>
  <c r="AG23" i="10"/>
  <c r="AK19" i="10"/>
  <c r="AK16" i="10"/>
  <c r="M205" i="10"/>
  <c r="F44" i="20" s="1"/>
  <c r="M182" i="10"/>
  <c r="M181" i="10"/>
  <c r="O102" i="10"/>
  <c r="H102" i="22" s="1"/>
  <c r="R155" i="10"/>
  <c r="S155" i="10"/>
  <c r="R137" i="10"/>
  <c r="S137" i="10"/>
  <c r="R129" i="10"/>
  <c r="S129" i="10"/>
  <c r="R121" i="10"/>
  <c r="S121" i="10"/>
  <c r="R113" i="10"/>
  <c r="S113" i="10"/>
  <c r="AJ204" i="10"/>
  <c r="Q186" i="10"/>
  <c r="R186" i="10" s="1"/>
  <c r="F184" i="10"/>
  <c r="R161" i="10"/>
  <c r="S161" i="10"/>
  <c r="AC159" i="10"/>
  <c r="AK159" i="10"/>
  <c r="R153" i="10"/>
  <c r="S153" i="10"/>
  <c r="R139" i="10"/>
  <c r="S139" i="10"/>
  <c r="R131" i="10"/>
  <c r="S131" i="10"/>
  <c r="R123" i="10"/>
  <c r="S123" i="10"/>
  <c r="R115" i="10"/>
  <c r="S115" i="10"/>
  <c r="K97" i="10"/>
  <c r="L97" i="10"/>
  <c r="N97" i="10"/>
  <c r="G95" i="10"/>
  <c r="H95" i="10"/>
  <c r="L89" i="10"/>
  <c r="N89" i="10"/>
  <c r="G89" i="9" s="1"/>
  <c r="G87" i="10"/>
  <c r="H87" i="10"/>
  <c r="L81" i="10"/>
  <c r="N81" i="10"/>
  <c r="G79" i="10"/>
  <c r="H79" i="10"/>
  <c r="L73" i="10"/>
  <c r="N73" i="10"/>
  <c r="G73" i="9" s="1"/>
  <c r="L65" i="10"/>
  <c r="N65" i="10"/>
  <c r="G65" i="22" s="1"/>
  <c r="L184" i="3"/>
  <c r="L177" i="3"/>
  <c r="L173" i="3"/>
  <c r="L169" i="3"/>
  <c r="L165" i="3"/>
  <c r="L158" i="3"/>
  <c r="L154" i="3"/>
  <c r="L150" i="3"/>
  <c r="L146" i="3"/>
  <c r="L142" i="3"/>
  <c r="L138" i="3"/>
  <c r="L134" i="3"/>
  <c r="L130" i="3"/>
  <c r="L126" i="3"/>
  <c r="L122" i="3"/>
  <c r="L118" i="3"/>
  <c r="L114" i="3"/>
  <c r="L110" i="3"/>
  <c r="L106" i="3"/>
  <c r="L102" i="3"/>
  <c r="L98" i="3"/>
  <c r="L94" i="3"/>
  <c r="L90" i="3"/>
  <c r="L86" i="3"/>
  <c r="L82" i="3"/>
  <c r="L78" i="3"/>
  <c r="L74" i="3"/>
  <c r="L70" i="3"/>
  <c r="L66" i="3"/>
  <c r="L62" i="3"/>
  <c r="L58" i="3"/>
  <c r="L54" i="3"/>
  <c r="L50" i="3"/>
  <c r="L46" i="3"/>
  <c r="L42" i="3"/>
  <c r="L38" i="3"/>
  <c r="L34" i="3"/>
  <c r="L30" i="3"/>
  <c r="L26" i="3"/>
  <c r="L22" i="3"/>
  <c r="L18" i="3"/>
  <c r="L14" i="3"/>
  <c r="AK173" i="10"/>
  <c r="AK171" i="10"/>
  <c r="AK169" i="10"/>
  <c r="AK167" i="10"/>
  <c r="AK165" i="10"/>
  <c r="AK163" i="10"/>
  <c r="AK161" i="10"/>
  <c r="R159" i="10"/>
  <c r="S159" i="10"/>
  <c r="R151" i="10"/>
  <c r="S151" i="10"/>
  <c r="R141" i="10"/>
  <c r="S141" i="10"/>
  <c r="R133" i="10"/>
  <c r="S133" i="10"/>
  <c r="R125" i="10"/>
  <c r="S125" i="10"/>
  <c r="R117" i="10"/>
  <c r="S117" i="10"/>
  <c r="K110" i="10"/>
  <c r="L110" i="10"/>
  <c r="N110" i="10"/>
  <c r="G110" i="9" s="1"/>
  <c r="G106" i="10"/>
  <c r="H106" i="10"/>
  <c r="R104" i="10"/>
  <c r="S104" i="10"/>
  <c r="L178" i="3"/>
  <c r="L174" i="3"/>
  <c r="L170" i="3"/>
  <c r="L166" i="3"/>
  <c r="L159" i="3"/>
  <c r="L155" i="3"/>
  <c r="L151" i="3"/>
  <c r="L147" i="3"/>
  <c r="L143" i="3"/>
  <c r="L139" i="3"/>
  <c r="L135" i="3"/>
  <c r="L131" i="3"/>
  <c r="L127" i="3"/>
  <c r="L123" i="3"/>
  <c r="L119" i="3"/>
  <c r="L115" i="3"/>
  <c r="L111" i="3"/>
  <c r="L107" i="3"/>
  <c r="L103" i="3"/>
  <c r="L99" i="3"/>
  <c r="L95" i="3"/>
  <c r="L91" i="3"/>
  <c r="L87" i="3"/>
  <c r="L83" i="3"/>
  <c r="L79" i="3"/>
  <c r="L75" i="3"/>
  <c r="L71" i="3"/>
  <c r="L67" i="3"/>
  <c r="L63" i="3"/>
  <c r="L59" i="3"/>
  <c r="L55" i="3"/>
  <c r="L51" i="3"/>
  <c r="L47" i="3"/>
  <c r="L43" i="3"/>
  <c r="L39" i="3"/>
  <c r="L35" i="3"/>
  <c r="L31" i="3"/>
  <c r="L27" i="3"/>
  <c r="L23" i="3"/>
  <c r="L19" i="3"/>
  <c r="L15" i="3"/>
  <c r="F10" i="3"/>
  <c r="F6" i="3"/>
  <c r="AB206" i="10"/>
  <c r="D50" i="20" s="1"/>
  <c r="M186" i="10"/>
  <c r="M209" i="10"/>
  <c r="F34" i="20" s="1"/>
  <c r="Q184" i="10"/>
  <c r="S184" i="10" s="1"/>
  <c r="X188" i="10"/>
  <c r="N174" i="10"/>
  <c r="O174" i="10" s="1"/>
  <c r="H174" i="22" s="1"/>
  <c r="H174" i="10"/>
  <c r="N172" i="10"/>
  <c r="O172" i="10" s="1"/>
  <c r="H172" i="9" s="1"/>
  <c r="H172" i="10"/>
  <c r="N170" i="10"/>
  <c r="O170" i="10" s="1"/>
  <c r="H170" i="10"/>
  <c r="N168" i="10"/>
  <c r="O168" i="10" s="1"/>
  <c r="H168" i="22" s="1"/>
  <c r="H168" i="10"/>
  <c r="N166" i="10"/>
  <c r="G166" i="22" s="1"/>
  <c r="H166" i="10"/>
  <c r="N164" i="10"/>
  <c r="O164" i="10" s="1"/>
  <c r="H164" i="9" s="1"/>
  <c r="H164" i="10"/>
  <c r="N162" i="10"/>
  <c r="O162" i="10" s="1"/>
  <c r="H162" i="22" s="1"/>
  <c r="H162" i="10"/>
  <c r="Y161" i="10"/>
  <c r="R157" i="10"/>
  <c r="S157" i="10"/>
  <c r="R149" i="10"/>
  <c r="S149" i="10"/>
  <c r="R147" i="10"/>
  <c r="S147" i="10"/>
  <c r="R145" i="10"/>
  <c r="S145" i="10"/>
  <c r="R143" i="10"/>
  <c r="S143" i="10"/>
  <c r="R135" i="10"/>
  <c r="S135" i="10"/>
  <c r="R127" i="10"/>
  <c r="S127" i="10"/>
  <c r="R119" i="10"/>
  <c r="S119" i="10"/>
  <c r="R111" i="10"/>
  <c r="S111" i="10"/>
  <c r="K107" i="10"/>
  <c r="L107" i="10"/>
  <c r="N106" i="10"/>
  <c r="O106" i="10" s="1"/>
  <c r="Y147" i="10"/>
  <c r="Y145" i="10"/>
  <c r="Y143" i="10"/>
  <c r="AG141" i="10"/>
  <c r="Y141" i="10"/>
  <c r="AG139" i="10"/>
  <c r="Y139" i="10"/>
  <c r="AG137" i="10"/>
  <c r="Y137" i="10"/>
  <c r="AG135" i="10"/>
  <c r="Y135" i="10"/>
  <c r="AG133" i="10"/>
  <c r="Y133" i="10"/>
  <c r="AG131" i="10"/>
  <c r="Y131" i="10"/>
  <c r="AG129" i="10"/>
  <c r="Y129" i="10"/>
  <c r="AG127" i="10"/>
  <c r="Y127" i="10"/>
  <c r="AG125" i="10"/>
  <c r="Y125" i="10"/>
  <c r="AG123" i="10"/>
  <c r="Y123" i="10"/>
  <c r="AG121" i="10"/>
  <c r="Y121" i="10"/>
  <c r="AG119" i="10"/>
  <c r="Y119" i="10"/>
  <c r="AG117" i="10"/>
  <c r="Y117" i="10"/>
  <c r="AG115" i="10"/>
  <c r="Y115" i="10"/>
  <c r="AG113" i="10"/>
  <c r="Y113" i="10"/>
  <c r="R110" i="10"/>
  <c r="S110" i="10"/>
  <c r="H110" i="10"/>
  <c r="K108" i="10"/>
  <c r="L108" i="10"/>
  <c r="S107" i="10"/>
  <c r="K105" i="10"/>
  <c r="L105" i="10"/>
  <c r="R101" i="10"/>
  <c r="S101" i="10"/>
  <c r="Y100" i="10"/>
  <c r="K99" i="10"/>
  <c r="L99" i="10"/>
  <c r="N99" i="10"/>
  <c r="G97" i="10"/>
  <c r="H97" i="10"/>
  <c r="L91" i="10"/>
  <c r="N91" i="10"/>
  <c r="G91" i="9" s="1"/>
  <c r="G89" i="10"/>
  <c r="H89" i="10"/>
  <c r="L83" i="10"/>
  <c r="N83" i="10"/>
  <c r="G81" i="10"/>
  <c r="H81" i="10"/>
  <c r="L75" i="10"/>
  <c r="N75" i="10"/>
  <c r="O75" i="10" s="1"/>
  <c r="L67" i="10"/>
  <c r="N67" i="10"/>
  <c r="G67" i="22" s="1"/>
  <c r="Y17" i="10"/>
  <c r="AC17" i="10"/>
  <c r="AK17" i="10"/>
  <c r="K111" i="10"/>
  <c r="L111" i="10"/>
  <c r="R108" i="10"/>
  <c r="S108" i="10"/>
  <c r="K106" i="10"/>
  <c r="L106" i="10"/>
  <c r="R103" i="10"/>
  <c r="S103" i="10"/>
  <c r="G99" i="10"/>
  <c r="H99" i="10"/>
  <c r="R97" i="10"/>
  <c r="S97" i="10"/>
  <c r="L93" i="10"/>
  <c r="N93" i="10"/>
  <c r="G91" i="10"/>
  <c r="H91" i="10"/>
  <c r="L85" i="10"/>
  <c r="N85" i="10"/>
  <c r="G85" i="9" s="1"/>
  <c r="G83" i="10"/>
  <c r="H83" i="10"/>
  <c r="L77" i="10"/>
  <c r="N77" i="10"/>
  <c r="L69" i="10"/>
  <c r="N69" i="10"/>
  <c r="G69" i="22" s="1"/>
  <c r="L61" i="10"/>
  <c r="N61" i="10"/>
  <c r="G61" i="9" s="1"/>
  <c r="AG17" i="10"/>
  <c r="AK157" i="10"/>
  <c r="AK155" i="10"/>
  <c r="AK153" i="10"/>
  <c r="AK151" i="10"/>
  <c r="AK149" i="10"/>
  <c r="AK147" i="10"/>
  <c r="AK145" i="10"/>
  <c r="AK143" i="10"/>
  <c r="AK141" i="10"/>
  <c r="AK139" i="10"/>
  <c r="AK137" i="10"/>
  <c r="AK135" i="10"/>
  <c r="AK133" i="10"/>
  <c r="AK131" i="10"/>
  <c r="AK129" i="10"/>
  <c r="AK127" i="10"/>
  <c r="AK125" i="10"/>
  <c r="AK123" i="10"/>
  <c r="AK121" i="10"/>
  <c r="AK119" i="10"/>
  <c r="AK117" i="10"/>
  <c r="AK115" i="10"/>
  <c r="AK113" i="10"/>
  <c r="K109" i="10"/>
  <c r="L109" i="10"/>
  <c r="N108" i="10"/>
  <c r="G108" i="9" s="1"/>
  <c r="R106" i="10"/>
  <c r="S106" i="10"/>
  <c r="K104" i="10"/>
  <c r="L104" i="10"/>
  <c r="AK103" i="10"/>
  <c r="AC103" i="10"/>
  <c r="AK100" i="10"/>
  <c r="K98" i="10"/>
  <c r="L98" i="10"/>
  <c r="L95" i="10"/>
  <c r="N95" i="10"/>
  <c r="G95" i="22" s="1"/>
  <c r="G93" i="10"/>
  <c r="H93" i="10"/>
  <c r="L87" i="10"/>
  <c r="N87" i="10"/>
  <c r="G87" i="22" s="1"/>
  <c r="G85" i="10"/>
  <c r="H85" i="10"/>
  <c r="L79" i="10"/>
  <c r="N79" i="10"/>
  <c r="G79" i="22" s="1"/>
  <c r="G77" i="10"/>
  <c r="H77" i="10"/>
  <c r="L71" i="10"/>
  <c r="N71" i="10"/>
  <c r="G71" i="22" s="1"/>
  <c r="L63" i="10"/>
  <c r="N63" i="10"/>
  <c r="G15" i="10"/>
  <c r="H15" i="10"/>
  <c r="H75" i="10"/>
  <c r="H73" i="10"/>
  <c r="H71" i="10"/>
  <c r="H69" i="10"/>
  <c r="H67" i="10"/>
  <c r="H65" i="10"/>
  <c r="H63" i="10"/>
  <c r="H61" i="10"/>
  <c r="L17" i="10"/>
  <c r="G9" i="10"/>
  <c r="G5" i="10"/>
  <c r="H4" i="10"/>
  <c r="Z200" i="10"/>
  <c r="K204" i="22" s="1"/>
  <c r="J200" i="10"/>
  <c r="F204" i="22" s="1"/>
  <c r="D6" i="1"/>
  <c r="D12" i="1" s="1"/>
  <c r="B6" i="1"/>
  <c r="B12" i="1" s="1"/>
  <c r="AL176" i="10"/>
  <c r="AD176" i="10"/>
  <c r="N176" i="9" s="1"/>
  <c r="AH176" i="10"/>
  <c r="Q176" i="22" s="1"/>
  <c r="Z176" i="10"/>
  <c r="K176" i="22" s="1"/>
  <c r="K12" i="3"/>
  <c r="K10" i="3"/>
  <c r="K8" i="3"/>
  <c r="X206" i="10"/>
  <c r="P188" i="10"/>
  <c r="Y174" i="10"/>
  <c r="AC174" i="10"/>
  <c r="AG174" i="10"/>
  <c r="AK174" i="10"/>
  <c r="Y172" i="10"/>
  <c r="AC172" i="10"/>
  <c r="AG172" i="10"/>
  <c r="AK172" i="10"/>
  <c r="T186" i="10"/>
  <c r="AK186" i="10" s="1"/>
  <c r="K182" i="10"/>
  <c r="M176" i="10"/>
  <c r="AK170" i="10"/>
  <c r="AG170" i="10"/>
  <c r="AC170" i="10"/>
  <c r="AK168" i="10"/>
  <c r="AG168" i="10"/>
  <c r="AC168" i="10"/>
  <c r="AK166" i="10"/>
  <c r="AG166" i="10"/>
  <c r="AC166" i="10"/>
  <c r="AK164" i="10"/>
  <c r="AG164" i="10"/>
  <c r="AC164" i="10"/>
  <c r="AK162" i="10"/>
  <c r="AG162" i="10"/>
  <c r="AC162" i="10"/>
  <c r="AK160" i="10"/>
  <c r="AG160" i="10"/>
  <c r="AC160" i="10"/>
  <c r="AK158" i="10"/>
  <c r="AG158" i="10"/>
  <c r="AC158" i="10"/>
  <c r="AK156" i="10"/>
  <c r="AG156" i="10"/>
  <c r="AC156" i="10"/>
  <c r="AK154" i="10"/>
  <c r="AG154" i="10"/>
  <c r="AC154" i="10"/>
  <c r="AK152" i="10"/>
  <c r="AG152" i="10"/>
  <c r="AC152" i="10"/>
  <c r="AK150" i="10"/>
  <c r="AG150" i="10"/>
  <c r="AC150" i="10"/>
  <c r="AK148" i="10"/>
  <c r="AG148" i="10"/>
  <c r="AC148" i="10"/>
  <c r="AK146" i="10"/>
  <c r="AG146" i="10"/>
  <c r="AC146" i="10"/>
  <c r="AK144" i="10"/>
  <c r="AG144" i="10"/>
  <c r="AC144" i="10"/>
  <c r="AK142" i="10"/>
  <c r="AG142" i="10"/>
  <c r="AC142" i="10"/>
  <c r="AK140" i="10"/>
  <c r="AG140" i="10"/>
  <c r="AC140" i="10"/>
  <c r="AK138" i="10"/>
  <c r="AG138" i="10"/>
  <c r="AC138" i="10"/>
  <c r="AK136" i="10"/>
  <c r="AG136" i="10"/>
  <c r="AC136" i="10"/>
  <c r="AK134" i="10"/>
  <c r="AG134" i="10"/>
  <c r="AC134" i="10"/>
  <c r="AK132" i="10"/>
  <c r="AG132" i="10"/>
  <c r="AC132" i="10"/>
  <c r="O132" i="10"/>
  <c r="H132" i="9" s="1"/>
  <c r="AK130" i="10"/>
  <c r="AG130" i="10"/>
  <c r="AC130" i="10"/>
  <c r="AK128" i="10"/>
  <c r="AG128" i="10"/>
  <c r="AC128" i="10"/>
  <c r="AK126" i="10"/>
  <c r="AG126" i="10"/>
  <c r="AC126" i="10"/>
  <c r="AK124" i="10"/>
  <c r="AG124" i="10"/>
  <c r="AC124" i="10"/>
  <c r="AK122" i="10"/>
  <c r="AG122" i="10"/>
  <c r="AC122" i="10"/>
  <c r="AK120" i="10"/>
  <c r="AG120" i="10"/>
  <c r="AC120" i="10"/>
  <c r="AK118" i="10"/>
  <c r="AG118" i="10"/>
  <c r="AC118" i="10"/>
  <c r="AK116" i="10"/>
  <c r="AG116" i="10"/>
  <c r="AC116" i="10"/>
  <c r="AK114" i="10"/>
  <c r="AG114" i="10"/>
  <c r="AC114" i="10"/>
  <c r="AK112" i="10"/>
  <c r="AG112" i="10"/>
  <c r="AC112" i="10"/>
  <c r="O112" i="10"/>
  <c r="H112" i="22" s="1"/>
  <c r="AK110" i="10"/>
  <c r="AG110" i="10"/>
  <c r="AC110" i="10"/>
  <c r="AK108" i="10"/>
  <c r="AG108" i="10"/>
  <c r="AC108" i="10"/>
  <c r="O108" i="10"/>
  <c r="H108" i="22" s="1"/>
  <c r="AK106" i="10"/>
  <c r="AG106" i="10"/>
  <c r="AC106" i="10"/>
  <c r="AK104" i="10"/>
  <c r="AG104" i="10"/>
  <c r="AC104" i="10"/>
  <c r="Y101" i="10"/>
  <c r="AC101" i="10"/>
  <c r="AG101" i="10"/>
  <c r="AK101" i="10"/>
  <c r="Y99" i="10"/>
  <c r="AC99" i="10"/>
  <c r="AG99" i="10"/>
  <c r="AK99" i="10"/>
  <c r="Y97" i="10"/>
  <c r="AC97" i="10"/>
  <c r="AG97" i="10"/>
  <c r="AK97" i="10"/>
  <c r="AK95" i="10"/>
  <c r="AG95" i="10"/>
  <c r="AC95" i="10"/>
  <c r="AK93" i="10"/>
  <c r="AG93" i="10"/>
  <c r="AC93" i="10"/>
  <c r="AK91" i="10"/>
  <c r="AG91" i="10"/>
  <c r="AC91" i="10"/>
  <c r="AK89" i="10"/>
  <c r="AG89" i="10"/>
  <c r="AC89" i="10"/>
  <c r="AK87" i="10"/>
  <c r="AG87" i="10"/>
  <c r="AC87" i="10"/>
  <c r="AK85" i="10"/>
  <c r="AG85" i="10"/>
  <c r="AC85" i="10"/>
  <c r="AK83" i="10"/>
  <c r="AG83" i="10"/>
  <c r="AC83" i="10"/>
  <c r="AK81" i="10"/>
  <c r="AG81" i="10"/>
  <c r="AC81" i="10"/>
  <c r="AK79" i="10"/>
  <c r="AG79" i="10"/>
  <c r="AC79" i="10"/>
  <c r="AK77" i="10"/>
  <c r="AG77" i="10"/>
  <c r="AC77" i="10"/>
  <c r="AK75" i="10"/>
  <c r="AG75" i="10"/>
  <c r="AC75" i="10"/>
  <c r="AK73" i="10"/>
  <c r="AG73" i="10"/>
  <c r="AC73" i="10"/>
  <c r="AK71" i="10"/>
  <c r="AG71" i="10"/>
  <c r="AC71" i="10"/>
  <c r="AK69" i="10"/>
  <c r="AG69" i="10"/>
  <c r="AC69" i="10"/>
  <c r="AK67" i="10"/>
  <c r="AG67" i="10"/>
  <c r="AC67" i="10"/>
  <c r="AK65" i="10"/>
  <c r="AG65" i="10"/>
  <c r="AC65" i="10"/>
  <c r="AK63" i="10"/>
  <c r="AG63" i="10"/>
  <c r="AC63" i="10"/>
  <c r="AK61" i="10"/>
  <c r="AG61" i="10"/>
  <c r="AC61" i="10"/>
  <c r="Y58" i="10"/>
  <c r="AC58" i="10"/>
  <c r="AG58" i="10"/>
  <c r="AK58" i="10"/>
  <c r="Y56" i="10"/>
  <c r="AC56" i="10"/>
  <c r="AG56" i="10"/>
  <c r="AK56" i="10"/>
  <c r="Y54" i="10"/>
  <c r="AC54" i="10"/>
  <c r="AG54" i="10"/>
  <c r="AK54" i="10"/>
  <c r="Y52" i="10"/>
  <c r="AC52" i="10"/>
  <c r="AG52" i="10"/>
  <c r="AK52" i="10"/>
  <c r="AK50" i="10"/>
  <c r="AG50" i="10"/>
  <c r="AC50" i="10"/>
  <c r="AK48" i="10"/>
  <c r="AG48" i="10"/>
  <c r="AC48" i="10"/>
  <c r="AK46" i="10"/>
  <c r="AG46" i="10"/>
  <c r="AC46" i="10"/>
  <c r="AK44" i="10"/>
  <c r="AG44" i="10"/>
  <c r="AC44" i="10"/>
  <c r="AK42" i="10"/>
  <c r="AG42" i="10"/>
  <c r="AC42" i="10"/>
  <c r="AK40" i="10"/>
  <c r="AG40" i="10"/>
  <c r="AC40" i="10"/>
  <c r="AK38" i="10"/>
  <c r="AG38" i="10"/>
  <c r="AC38" i="10"/>
  <c r="AK36" i="10"/>
  <c r="AG36" i="10"/>
  <c r="AC36" i="10"/>
  <c r="AK34" i="10"/>
  <c r="AG34" i="10"/>
  <c r="AC34" i="10"/>
  <c r="AK32" i="10"/>
  <c r="AG32" i="10"/>
  <c r="AC32" i="10"/>
  <c r="AK30" i="10"/>
  <c r="AG30" i="10"/>
  <c r="AC30" i="10"/>
  <c r="AK28" i="10"/>
  <c r="AG28" i="10"/>
  <c r="AC28" i="10"/>
  <c r="AK26" i="10"/>
  <c r="AG26" i="10"/>
  <c r="AC26" i="10"/>
  <c r="AK24" i="10"/>
  <c r="AG24" i="10"/>
  <c r="AC24" i="10"/>
  <c r="AK22" i="10"/>
  <c r="AG22" i="10"/>
  <c r="AC22" i="10"/>
  <c r="AK20" i="10"/>
  <c r="AG20" i="10"/>
  <c r="AC20" i="10"/>
  <c r="AK18" i="10"/>
  <c r="AG18" i="10"/>
  <c r="AC18" i="10"/>
  <c r="O99" i="10"/>
  <c r="H99" i="22" s="1"/>
  <c r="O97" i="10"/>
  <c r="H97" i="22" s="1"/>
  <c r="M185" i="10"/>
  <c r="O158" i="10"/>
  <c r="H158" i="22" s="1"/>
  <c r="O154" i="10"/>
  <c r="H154" i="9" s="1"/>
  <c r="O152" i="10"/>
  <c r="H152" i="22" s="1"/>
  <c r="O136" i="10"/>
  <c r="H136" i="22" s="1"/>
  <c r="O126" i="10"/>
  <c r="H126" i="22" s="1"/>
  <c r="O120" i="10"/>
  <c r="O118" i="10"/>
  <c r="H118" i="22" s="1"/>
  <c r="O114" i="10"/>
  <c r="H114" i="22" s="1"/>
  <c r="C4" i="3"/>
  <c r="E4" i="3"/>
  <c r="L162" i="3"/>
  <c r="AL200" i="10"/>
  <c r="U196" i="10"/>
  <c r="AM196" i="10" s="1"/>
  <c r="K11" i="3"/>
  <c r="K9" i="3"/>
  <c r="K7" i="3"/>
  <c r="K6" i="3"/>
  <c r="E6" i="1"/>
  <c r="E12" i="1" s="1"/>
  <c r="C6" i="1"/>
  <c r="C12" i="1" s="1"/>
  <c r="F5" i="3"/>
  <c r="D4" i="3"/>
  <c r="J12" i="4"/>
  <c r="AJ210" i="10"/>
  <c r="AF208" i="10"/>
  <c r="E20" i="20" s="1"/>
  <c r="X208" i="10"/>
  <c r="C20" i="20" s="1"/>
  <c r="M207" i="10"/>
  <c r="F28" i="20" s="1"/>
  <c r="AL206" i="10"/>
  <c r="AF204" i="10"/>
  <c r="X204" i="10"/>
  <c r="C14" i="20" s="1"/>
  <c r="AF188" i="10"/>
  <c r="AB188" i="10"/>
  <c r="F186" i="10"/>
  <c r="E188" i="22" s="1"/>
  <c r="E216" i="22" s="1"/>
  <c r="F185" i="10"/>
  <c r="F209" i="10" s="1"/>
  <c r="R184" i="10"/>
  <c r="M184" i="10"/>
  <c r="N173" i="10"/>
  <c r="O173" i="10" s="1"/>
  <c r="H173" i="22" s="1"/>
  <c r="H173" i="10"/>
  <c r="N171" i="10"/>
  <c r="O171" i="10" s="1"/>
  <c r="H171" i="22" s="1"/>
  <c r="H171" i="10"/>
  <c r="N169" i="10"/>
  <c r="O169" i="10" s="1"/>
  <c r="H169" i="22" s="1"/>
  <c r="H169" i="10"/>
  <c r="N167" i="10"/>
  <c r="O167" i="10" s="1"/>
  <c r="H167" i="22" s="1"/>
  <c r="H167" i="10"/>
  <c r="N165" i="10"/>
  <c r="O165" i="10" s="1"/>
  <c r="H165" i="22" s="1"/>
  <c r="H165" i="10"/>
  <c r="N163" i="10"/>
  <c r="O163" i="10" s="1"/>
  <c r="H163" i="22" s="1"/>
  <c r="H163" i="10"/>
  <c r="N161" i="10"/>
  <c r="O161" i="10" s="1"/>
  <c r="H161" i="22" s="1"/>
  <c r="H161" i="10"/>
  <c r="N159" i="10"/>
  <c r="O159" i="10" s="1"/>
  <c r="H159" i="22" s="1"/>
  <c r="H159" i="10"/>
  <c r="N157" i="10"/>
  <c r="O157" i="10" s="1"/>
  <c r="H157" i="22" s="1"/>
  <c r="H157" i="10"/>
  <c r="N155" i="10"/>
  <c r="O155" i="10" s="1"/>
  <c r="H155" i="22" s="1"/>
  <c r="H155" i="10"/>
  <c r="N153" i="10"/>
  <c r="O153" i="10" s="1"/>
  <c r="H153" i="9" s="1"/>
  <c r="H153" i="10"/>
  <c r="N151" i="10"/>
  <c r="O151" i="10" s="1"/>
  <c r="H151" i="9" s="1"/>
  <c r="H151" i="10"/>
  <c r="N149" i="10"/>
  <c r="O149" i="10" s="1"/>
  <c r="H149" i="9" s="1"/>
  <c r="H149" i="10"/>
  <c r="N147" i="10"/>
  <c r="O147" i="10" s="1"/>
  <c r="H147" i="22" s="1"/>
  <c r="H147" i="10"/>
  <c r="N145" i="10"/>
  <c r="O145" i="10" s="1"/>
  <c r="H145" i="22" s="1"/>
  <c r="H145" i="10"/>
  <c r="N143" i="10"/>
  <c r="O143" i="10" s="1"/>
  <c r="H143" i="9" s="1"/>
  <c r="H143" i="10"/>
  <c r="N141" i="10"/>
  <c r="O141" i="10" s="1"/>
  <c r="H141" i="22" s="1"/>
  <c r="H141" i="10"/>
  <c r="N139" i="10"/>
  <c r="O139" i="10" s="1"/>
  <c r="H139" i="9" s="1"/>
  <c r="H139" i="10"/>
  <c r="N137" i="10"/>
  <c r="O137" i="10" s="1"/>
  <c r="H137" i="9" s="1"/>
  <c r="H137" i="10"/>
  <c r="N135" i="10"/>
  <c r="O135" i="10" s="1"/>
  <c r="H135" i="9" s="1"/>
  <c r="H135" i="10"/>
  <c r="N133" i="10"/>
  <c r="O133" i="10" s="1"/>
  <c r="H133" i="9" s="1"/>
  <c r="H133" i="10"/>
  <c r="N131" i="10"/>
  <c r="O131" i="10" s="1"/>
  <c r="H131" i="22" s="1"/>
  <c r="H131" i="10"/>
  <c r="N129" i="10"/>
  <c r="O129" i="10" s="1"/>
  <c r="H129" i="22" s="1"/>
  <c r="H129" i="10"/>
  <c r="N127" i="10"/>
  <c r="O127" i="10" s="1"/>
  <c r="H127" i="9" s="1"/>
  <c r="H127" i="10"/>
  <c r="N125" i="10"/>
  <c r="O125" i="10" s="1"/>
  <c r="H125" i="22" s="1"/>
  <c r="H125" i="10"/>
  <c r="N123" i="10"/>
  <c r="O123" i="10" s="1"/>
  <c r="H123" i="22" s="1"/>
  <c r="H123" i="10"/>
  <c r="N121" i="10"/>
  <c r="O121" i="10" s="1"/>
  <c r="H121" i="22" s="1"/>
  <c r="H121" i="10"/>
  <c r="N119" i="10"/>
  <c r="O119" i="10" s="1"/>
  <c r="H119" i="9" s="1"/>
  <c r="H119" i="10"/>
  <c r="N117" i="10"/>
  <c r="O117" i="10" s="1"/>
  <c r="H117" i="22" s="1"/>
  <c r="H117" i="10"/>
  <c r="N115" i="10"/>
  <c r="O115" i="10" s="1"/>
  <c r="H115" i="22" s="1"/>
  <c r="H115" i="10"/>
  <c r="N113" i="10"/>
  <c r="O113" i="10" s="1"/>
  <c r="H113" i="22" s="1"/>
  <c r="H113" i="10"/>
  <c r="N111" i="10"/>
  <c r="O111" i="10" s="1"/>
  <c r="H111" i="22" s="1"/>
  <c r="H111" i="10"/>
  <c r="N109" i="10"/>
  <c r="O109" i="10" s="1"/>
  <c r="H109" i="22" s="1"/>
  <c r="H109" i="10"/>
  <c r="N107" i="10"/>
  <c r="O107" i="10" s="1"/>
  <c r="H107" i="22" s="1"/>
  <c r="H107" i="10"/>
  <c r="N105" i="10"/>
  <c r="O105" i="10" s="1"/>
  <c r="H105" i="22" s="1"/>
  <c r="H105" i="10"/>
  <c r="N103" i="10"/>
  <c r="O103" i="10" s="1"/>
  <c r="H103" i="9" s="1"/>
  <c r="H103" i="10"/>
  <c r="N101" i="10"/>
  <c r="O101" i="10" s="1"/>
  <c r="H101" i="22" s="1"/>
  <c r="H101" i="10"/>
  <c r="G100" i="10"/>
  <c r="H100" i="10"/>
  <c r="N100" i="10"/>
  <c r="O100" i="10" s="1"/>
  <c r="H100" i="22" s="1"/>
  <c r="G98" i="10"/>
  <c r="H98" i="10"/>
  <c r="N98" i="10"/>
  <c r="O98" i="10" s="1"/>
  <c r="G96" i="10"/>
  <c r="H96" i="10"/>
  <c r="N96" i="10"/>
  <c r="G96" i="22" s="1"/>
  <c r="G94" i="10"/>
  <c r="H94" i="10"/>
  <c r="N94" i="10"/>
  <c r="G94" i="22" s="1"/>
  <c r="G92" i="10"/>
  <c r="H92" i="10"/>
  <c r="N92" i="10"/>
  <c r="O92" i="10" s="1"/>
  <c r="G90" i="10"/>
  <c r="H90" i="10"/>
  <c r="N90" i="10"/>
  <c r="G90" i="22" s="1"/>
  <c r="G88" i="10"/>
  <c r="H88" i="10"/>
  <c r="N88" i="10"/>
  <c r="O88" i="10" s="1"/>
  <c r="G86" i="10"/>
  <c r="H86" i="10"/>
  <c r="N86" i="10"/>
  <c r="G84" i="10"/>
  <c r="H84" i="10"/>
  <c r="N84" i="10"/>
  <c r="G84" i="22" s="1"/>
  <c r="G82" i="10"/>
  <c r="H82" i="10"/>
  <c r="N82" i="10"/>
  <c r="G80" i="10"/>
  <c r="H80" i="10"/>
  <c r="N80" i="10"/>
  <c r="G80" i="9" s="1"/>
  <c r="G78" i="10"/>
  <c r="H78" i="10"/>
  <c r="N78" i="10"/>
  <c r="G78" i="22" s="1"/>
  <c r="G76" i="10"/>
  <c r="H76" i="10"/>
  <c r="N76" i="10"/>
  <c r="G76" i="9" s="1"/>
  <c r="G74" i="10"/>
  <c r="H74" i="10"/>
  <c r="N74" i="10"/>
  <c r="G74" i="22" s="1"/>
  <c r="G72" i="10"/>
  <c r="H72" i="10"/>
  <c r="N72" i="10"/>
  <c r="O72" i="10" s="1"/>
  <c r="G70" i="10"/>
  <c r="H70" i="10"/>
  <c r="N70" i="10"/>
  <c r="G68" i="10"/>
  <c r="H68" i="10"/>
  <c r="N68" i="10"/>
  <c r="G68" i="9" s="1"/>
  <c r="G66" i="10"/>
  <c r="H66" i="10"/>
  <c r="N66" i="10"/>
  <c r="G64" i="10"/>
  <c r="H64" i="10"/>
  <c r="N64" i="10"/>
  <c r="G64" i="22" s="1"/>
  <c r="G62" i="10"/>
  <c r="H62" i="10"/>
  <c r="N62" i="10"/>
  <c r="G62" i="22" s="1"/>
  <c r="G60" i="10"/>
  <c r="H60" i="10"/>
  <c r="N60" i="10"/>
  <c r="G60" i="22" s="1"/>
  <c r="G58" i="10"/>
  <c r="H58" i="10"/>
  <c r="N58" i="10"/>
  <c r="G58" i="9" s="1"/>
  <c r="G56" i="10"/>
  <c r="H56" i="10"/>
  <c r="N56" i="10"/>
  <c r="O56" i="10" s="1"/>
  <c r="G54" i="10"/>
  <c r="H54" i="10"/>
  <c r="N54" i="10"/>
  <c r="G54" i="9" s="1"/>
  <c r="G52" i="10"/>
  <c r="H52" i="10"/>
  <c r="N52" i="10"/>
  <c r="G52" i="9" s="1"/>
  <c r="G50" i="10"/>
  <c r="H50" i="10"/>
  <c r="N50" i="10"/>
  <c r="G48" i="10"/>
  <c r="H48" i="10"/>
  <c r="N48" i="10"/>
  <c r="O48" i="10" s="1"/>
  <c r="G46" i="10"/>
  <c r="H46" i="10"/>
  <c r="N46" i="10"/>
  <c r="G46" i="22" s="1"/>
  <c r="G44" i="10"/>
  <c r="H44" i="10"/>
  <c r="N44" i="10"/>
  <c r="G44" i="22" s="1"/>
  <c r="G42" i="10"/>
  <c r="H42" i="10"/>
  <c r="N42" i="10"/>
  <c r="G42" i="22" s="1"/>
  <c r="G40" i="10"/>
  <c r="H40" i="10"/>
  <c r="N40" i="10"/>
  <c r="O40" i="10" s="1"/>
  <c r="G38" i="10"/>
  <c r="H38" i="10"/>
  <c r="N38" i="10"/>
  <c r="O38" i="10" s="1"/>
  <c r="G36" i="10"/>
  <c r="H36" i="10"/>
  <c r="N36" i="10"/>
  <c r="G36" i="9" s="1"/>
  <c r="G34" i="10"/>
  <c r="H34" i="10"/>
  <c r="N34" i="10"/>
  <c r="G32" i="10"/>
  <c r="H32" i="10"/>
  <c r="N32" i="10"/>
  <c r="G32" i="22" s="1"/>
  <c r="G30" i="10"/>
  <c r="H30" i="10"/>
  <c r="N30" i="10"/>
  <c r="G30" i="9" s="1"/>
  <c r="G28" i="10"/>
  <c r="H28" i="10"/>
  <c r="N28" i="10"/>
  <c r="G28" i="9" s="1"/>
  <c r="G26" i="10"/>
  <c r="H26" i="10"/>
  <c r="N26" i="10"/>
  <c r="G26" i="22" s="1"/>
  <c r="G24" i="10"/>
  <c r="H24" i="10"/>
  <c r="N24" i="10"/>
  <c r="O24" i="10" s="1"/>
  <c r="G22" i="10"/>
  <c r="H22" i="10"/>
  <c r="N22" i="10"/>
  <c r="G20" i="10"/>
  <c r="H20" i="10"/>
  <c r="N20" i="10"/>
  <c r="G20" i="9" s="1"/>
  <c r="G18" i="10"/>
  <c r="H18" i="10"/>
  <c r="N18" i="10"/>
  <c r="G17" i="10"/>
  <c r="F176" i="10"/>
  <c r="E176" i="22" s="1"/>
  <c r="F180" i="10"/>
  <c r="E182" i="22" s="1"/>
  <c r="E210" i="22" s="1"/>
  <c r="Y15" i="10"/>
  <c r="AC15" i="10"/>
  <c r="AG15" i="10"/>
  <c r="AK15" i="10"/>
  <c r="T176" i="10"/>
  <c r="AG176" i="10" s="1"/>
  <c r="L14" i="10"/>
  <c r="N14" i="10"/>
  <c r="L15" i="10"/>
  <c r="N15" i="10"/>
  <c r="G15" i="22" s="1"/>
  <c r="Y14" i="10"/>
  <c r="AC14" i="10"/>
  <c r="AG14" i="10"/>
  <c r="AK14" i="10"/>
  <c r="AK13" i="10"/>
  <c r="AG13" i="10"/>
  <c r="AC13" i="10"/>
  <c r="N13" i="10"/>
  <c r="O13" i="10" s="1"/>
  <c r="AK12" i="10"/>
  <c r="AG12" i="10"/>
  <c r="AC12" i="10"/>
  <c r="N12" i="10"/>
  <c r="AK11" i="10"/>
  <c r="AG11" i="10"/>
  <c r="AC11" i="10"/>
  <c r="N11" i="10"/>
  <c r="G11" i="22" s="1"/>
  <c r="AK10" i="10"/>
  <c r="AG10" i="10"/>
  <c r="AC10" i="10"/>
  <c r="N10" i="10"/>
  <c r="AK9" i="10"/>
  <c r="AG9" i="10"/>
  <c r="AC9" i="10"/>
  <c r="N9" i="10"/>
  <c r="G9" i="22" s="1"/>
  <c r="AK8" i="10"/>
  <c r="AG8" i="10"/>
  <c r="AC8" i="10"/>
  <c r="N8" i="10"/>
  <c r="AK7" i="10"/>
  <c r="AG7" i="10"/>
  <c r="AC7" i="10"/>
  <c r="N7" i="10"/>
  <c r="O7" i="10" s="1"/>
  <c r="AK6" i="10"/>
  <c r="AG6" i="10"/>
  <c r="AC6" i="10"/>
  <c r="N6" i="10"/>
  <c r="AK5" i="10"/>
  <c r="AG5" i="10"/>
  <c r="AC5" i="10"/>
  <c r="N5" i="10"/>
  <c r="G5" i="9" s="1"/>
  <c r="AK4" i="10"/>
  <c r="AG4" i="10"/>
  <c r="AC4" i="10"/>
  <c r="N4" i="10"/>
  <c r="O4" i="10" s="1"/>
  <c r="G8" i="1"/>
  <c r="G7" i="1"/>
  <c r="G10" i="1"/>
  <c r="G9" i="1"/>
  <c r="G11" i="1"/>
  <c r="J173" i="22"/>
  <c r="J173" i="9"/>
  <c r="W173" i="10"/>
  <c r="AE173" i="10"/>
  <c r="AM173" i="10"/>
  <c r="V173" i="10"/>
  <c r="J171" i="22"/>
  <c r="J171" i="9"/>
  <c r="W171" i="10"/>
  <c r="AE171" i="10"/>
  <c r="AM171" i="10"/>
  <c r="V171" i="10"/>
  <c r="J167" i="22"/>
  <c r="J167" i="9"/>
  <c r="W167" i="10"/>
  <c r="AE167" i="10"/>
  <c r="AM167" i="10"/>
  <c r="V167" i="10"/>
  <c r="J163" i="22"/>
  <c r="J163" i="9"/>
  <c r="W163" i="10"/>
  <c r="AE163" i="10"/>
  <c r="AM163" i="10"/>
  <c r="V163" i="10"/>
  <c r="J159" i="22"/>
  <c r="J159" i="9"/>
  <c r="W159" i="10"/>
  <c r="AE159" i="10"/>
  <c r="AM159" i="10"/>
  <c r="V159" i="10"/>
  <c r="J155" i="22"/>
  <c r="J155" i="9"/>
  <c r="W155" i="10"/>
  <c r="AE155" i="10"/>
  <c r="AM155" i="10"/>
  <c r="V155" i="10"/>
  <c r="J153" i="22"/>
  <c r="J153" i="9"/>
  <c r="W153" i="10"/>
  <c r="AE153" i="10"/>
  <c r="AM153" i="10"/>
  <c r="V153" i="10"/>
  <c r="J151" i="22"/>
  <c r="J151" i="9"/>
  <c r="W151" i="10"/>
  <c r="AE151" i="10"/>
  <c r="AM151" i="10"/>
  <c r="V151" i="10"/>
  <c r="J149" i="22"/>
  <c r="J149" i="9"/>
  <c r="W149" i="10"/>
  <c r="AE149" i="10"/>
  <c r="AM149" i="10"/>
  <c r="V149" i="10"/>
  <c r="J147" i="22"/>
  <c r="J147" i="9"/>
  <c r="W147" i="10"/>
  <c r="AE147" i="10"/>
  <c r="AM147" i="10"/>
  <c r="V147" i="10"/>
  <c r="J145" i="22"/>
  <c r="J145" i="9"/>
  <c r="W145" i="10"/>
  <c r="AE145" i="10"/>
  <c r="AM145" i="10"/>
  <c r="V145" i="10"/>
  <c r="J143" i="22"/>
  <c r="J143" i="9"/>
  <c r="W143" i="10"/>
  <c r="AE143" i="10"/>
  <c r="AM143" i="10"/>
  <c r="U186" i="10"/>
  <c r="V143" i="10"/>
  <c r="J141" i="22"/>
  <c r="J141" i="9"/>
  <c r="W141" i="10"/>
  <c r="AE141" i="10"/>
  <c r="AM141" i="10"/>
  <c r="V141" i="10"/>
  <c r="J139" i="22"/>
  <c r="J139" i="9"/>
  <c r="W139" i="10"/>
  <c r="AE139" i="10"/>
  <c r="AM139" i="10"/>
  <c r="V139" i="10"/>
  <c r="J137" i="22"/>
  <c r="J137" i="9"/>
  <c r="W137" i="10"/>
  <c r="AE137" i="10"/>
  <c r="AM137" i="10"/>
  <c r="V137" i="10"/>
  <c r="J135" i="22"/>
  <c r="J135" i="9"/>
  <c r="W135" i="10"/>
  <c r="AE135" i="10"/>
  <c r="AM135" i="10"/>
  <c r="V135" i="10"/>
  <c r="J133" i="22"/>
  <c r="J133" i="9"/>
  <c r="W133" i="10"/>
  <c r="AE133" i="10"/>
  <c r="AM133" i="10"/>
  <c r="V133" i="10"/>
  <c r="J131" i="22"/>
  <c r="J131" i="9"/>
  <c r="W131" i="10"/>
  <c r="AE131" i="10"/>
  <c r="AM131" i="10"/>
  <c r="V131" i="10"/>
  <c r="J129" i="22"/>
  <c r="J129" i="9"/>
  <c r="W129" i="10"/>
  <c r="AE129" i="10"/>
  <c r="AM129" i="10"/>
  <c r="V129" i="10"/>
  <c r="J127" i="22"/>
  <c r="J127" i="9"/>
  <c r="W127" i="10"/>
  <c r="AE127" i="10"/>
  <c r="AM127" i="10"/>
  <c r="V127" i="10"/>
  <c r="J125" i="22"/>
  <c r="J125" i="9"/>
  <c r="W125" i="10"/>
  <c r="AE125" i="10"/>
  <c r="AM125" i="10"/>
  <c r="V125" i="10"/>
  <c r="J123" i="22"/>
  <c r="J123" i="9"/>
  <c r="W123" i="10"/>
  <c r="AE123" i="10"/>
  <c r="AM123" i="10"/>
  <c r="V123" i="10"/>
  <c r="J121" i="22"/>
  <c r="J121" i="9"/>
  <c r="W121" i="10"/>
  <c r="AE121" i="10"/>
  <c r="AM121" i="10"/>
  <c r="V121" i="10"/>
  <c r="J119" i="22"/>
  <c r="J119" i="9"/>
  <c r="W119" i="10"/>
  <c r="AE119" i="10"/>
  <c r="AM119" i="10"/>
  <c r="V119" i="10"/>
  <c r="J117" i="22"/>
  <c r="J117" i="9"/>
  <c r="W117" i="10"/>
  <c r="AE117" i="10"/>
  <c r="AM117" i="10"/>
  <c r="V117" i="10"/>
  <c r="J115" i="22"/>
  <c r="J115" i="9"/>
  <c r="W115" i="10"/>
  <c r="AE115" i="10"/>
  <c r="AM115" i="10"/>
  <c r="V115" i="10"/>
  <c r="U185" i="10"/>
  <c r="AM185" i="10" s="1"/>
  <c r="J113" i="22"/>
  <c r="J113" i="9"/>
  <c r="W113" i="10"/>
  <c r="AE113" i="10"/>
  <c r="AM113" i="10"/>
  <c r="V113" i="10"/>
  <c r="J111" i="22"/>
  <c r="J111" i="9"/>
  <c r="W111" i="10"/>
  <c r="AE111" i="10"/>
  <c r="AM111" i="10"/>
  <c r="V111" i="10"/>
  <c r="J109" i="22"/>
  <c r="J109" i="9"/>
  <c r="W109" i="10"/>
  <c r="AE109" i="10"/>
  <c r="AM109" i="10"/>
  <c r="V109" i="10"/>
  <c r="J107" i="22"/>
  <c r="J107" i="9"/>
  <c r="W107" i="10"/>
  <c r="AE107" i="10"/>
  <c r="AM107" i="10"/>
  <c r="V107" i="10"/>
  <c r="J105" i="22"/>
  <c r="J105" i="9"/>
  <c r="W105" i="10"/>
  <c r="AE105" i="10"/>
  <c r="AM105" i="10"/>
  <c r="V105" i="10"/>
  <c r="J103" i="22"/>
  <c r="J103" i="9"/>
  <c r="W103" i="10"/>
  <c r="AE103" i="10"/>
  <c r="AM103" i="10"/>
  <c r="V103" i="10"/>
  <c r="J101" i="22"/>
  <c r="J101" i="9"/>
  <c r="W101" i="10"/>
  <c r="AE101" i="10"/>
  <c r="AM101" i="10"/>
  <c r="V101" i="10"/>
  <c r="J99" i="22"/>
  <c r="J99" i="9"/>
  <c r="W99" i="10"/>
  <c r="AE99" i="10"/>
  <c r="AM99" i="10"/>
  <c r="V99" i="10"/>
  <c r="J97" i="22"/>
  <c r="J97" i="9"/>
  <c r="W97" i="10"/>
  <c r="AE97" i="10"/>
  <c r="AM97" i="10"/>
  <c r="V97" i="10"/>
  <c r="J95" i="22"/>
  <c r="J95" i="9"/>
  <c r="V95" i="10"/>
  <c r="AE95" i="10"/>
  <c r="W95" i="10"/>
  <c r="AM95" i="10"/>
  <c r="J93" i="22"/>
  <c r="J93" i="9"/>
  <c r="V93" i="10"/>
  <c r="AE93" i="10"/>
  <c r="W93" i="10"/>
  <c r="AM93" i="10"/>
  <c r="J91" i="22"/>
  <c r="J91" i="9"/>
  <c r="V91" i="10"/>
  <c r="AE91" i="10"/>
  <c r="W91" i="10"/>
  <c r="AM91" i="10"/>
  <c r="J89" i="22"/>
  <c r="J89" i="9"/>
  <c r="V89" i="10"/>
  <c r="AE89" i="10"/>
  <c r="W89" i="10"/>
  <c r="AM89" i="10"/>
  <c r="J87" i="22"/>
  <c r="J87" i="9"/>
  <c r="V87" i="10"/>
  <c r="AE87" i="10"/>
  <c r="W87" i="10"/>
  <c r="AM87" i="10"/>
  <c r="J85" i="22"/>
  <c r="J85" i="9"/>
  <c r="V85" i="10"/>
  <c r="AE85" i="10"/>
  <c r="W85" i="10"/>
  <c r="AM85" i="10"/>
  <c r="J83" i="22"/>
  <c r="J83" i="9"/>
  <c r="V83" i="10"/>
  <c r="AE83" i="10"/>
  <c r="W83" i="10"/>
  <c r="AM83" i="10"/>
  <c r="J81" i="22"/>
  <c r="J81" i="9"/>
  <c r="V81" i="10"/>
  <c r="AE81" i="10"/>
  <c r="W81" i="10"/>
  <c r="AM81" i="10"/>
  <c r="J79" i="22"/>
  <c r="J79" i="9"/>
  <c r="V79" i="10"/>
  <c r="AE79" i="10"/>
  <c r="W79" i="10"/>
  <c r="AM79" i="10"/>
  <c r="J77" i="22"/>
  <c r="J77" i="9"/>
  <c r="V77" i="10"/>
  <c r="AE77" i="10"/>
  <c r="W77" i="10"/>
  <c r="AM77" i="10"/>
  <c r="J75" i="22"/>
  <c r="J75" i="9"/>
  <c r="V75" i="10"/>
  <c r="AE75" i="10"/>
  <c r="W75" i="10"/>
  <c r="AM75" i="10"/>
  <c r="J73" i="22"/>
  <c r="J73" i="9"/>
  <c r="V73" i="10"/>
  <c r="AE73" i="10"/>
  <c r="W73" i="10"/>
  <c r="AM73" i="10"/>
  <c r="J71" i="22"/>
  <c r="J71" i="9"/>
  <c r="V71" i="10"/>
  <c r="AE71" i="10"/>
  <c r="W71" i="10"/>
  <c r="AM71" i="10"/>
  <c r="J69" i="22"/>
  <c r="J69" i="9"/>
  <c r="V69" i="10"/>
  <c r="AE69" i="10"/>
  <c r="W69" i="10"/>
  <c r="AM69" i="10"/>
  <c r="U183" i="10"/>
  <c r="AM183" i="10" s="1"/>
  <c r="J67" i="22"/>
  <c r="J67" i="9"/>
  <c r="V67" i="10"/>
  <c r="AE67" i="10"/>
  <c r="W67" i="10"/>
  <c r="AM67" i="10"/>
  <c r="J65" i="22"/>
  <c r="J65" i="9"/>
  <c r="V65" i="10"/>
  <c r="AE65" i="10"/>
  <c r="W65" i="10"/>
  <c r="AM65" i="10"/>
  <c r="J63" i="22"/>
  <c r="J63" i="9"/>
  <c r="V63" i="10"/>
  <c r="AE63" i="10"/>
  <c r="W63" i="10"/>
  <c r="AM63" i="10"/>
  <c r="J61" i="22"/>
  <c r="J61" i="9"/>
  <c r="V61" i="10"/>
  <c r="AE61" i="10"/>
  <c r="W61" i="10"/>
  <c r="AM61" i="10"/>
  <c r="J59" i="22"/>
  <c r="J59" i="9"/>
  <c r="V59" i="10"/>
  <c r="AE59" i="10"/>
  <c r="W59" i="10"/>
  <c r="AM59" i="10"/>
  <c r="J57" i="22"/>
  <c r="J57" i="9"/>
  <c r="V57" i="10"/>
  <c r="AE57" i="10"/>
  <c r="U182" i="10"/>
  <c r="W57" i="10"/>
  <c r="AM57" i="10"/>
  <c r="J55" i="22"/>
  <c r="J55" i="9"/>
  <c r="V55" i="10"/>
  <c r="AE55" i="10"/>
  <c r="W55" i="10"/>
  <c r="AM55" i="10"/>
  <c r="J53" i="22"/>
  <c r="J53" i="9"/>
  <c r="V53" i="10"/>
  <c r="AE53" i="10"/>
  <c r="W53" i="10"/>
  <c r="AM53" i="10"/>
  <c r="J51" i="22"/>
  <c r="J51" i="9"/>
  <c r="V51" i="10"/>
  <c r="AE51" i="10"/>
  <c r="W51" i="10"/>
  <c r="AM51" i="10"/>
  <c r="J49" i="22"/>
  <c r="J49" i="9"/>
  <c r="V49" i="10"/>
  <c r="AE49" i="10"/>
  <c r="W49" i="10"/>
  <c r="AM49" i="10"/>
  <c r="J47" i="22"/>
  <c r="J47" i="9"/>
  <c r="V47" i="10"/>
  <c r="AE47" i="10"/>
  <c r="W47" i="10"/>
  <c r="AM47" i="10"/>
  <c r="J45" i="22"/>
  <c r="J45" i="9"/>
  <c r="V45" i="10"/>
  <c r="AE45" i="10"/>
  <c r="W45" i="10"/>
  <c r="AM45" i="10"/>
  <c r="J43" i="22"/>
  <c r="J43" i="9"/>
  <c r="V43" i="10"/>
  <c r="AE43" i="10"/>
  <c r="W43" i="10"/>
  <c r="AM43" i="10"/>
  <c r="J41" i="22"/>
  <c r="J41" i="9"/>
  <c r="V41" i="10"/>
  <c r="AE41" i="10"/>
  <c r="W41" i="10"/>
  <c r="AM41" i="10"/>
  <c r="J39" i="22"/>
  <c r="J39" i="9"/>
  <c r="V39" i="10"/>
  <c r="AE39" i="10"/>
  <c r="W39" i="10"/>
  <c r="AM39" i="10"/>
  <c r="J37" i="22"/>
  <c r="J37" i="9"/>
  <c r="V37" i="10"/>
  <c r="AE37" i="10"/>
  <c r="W37" i="10"/>
  <c r="AM37" i="10"/>
  <c r="J35" i="22"/>
  <c r="J35" i="9"/>
  <c r="V35" i="10"/>
  <c r="AE35" i="10"/>
  <c r="W35" i="10"/>
  <c r="AM35" i="10"/>
  <c r="J33" i="22"/>
  <c r="J33" i="9"/>
  <c r="V33" i="10"/>
  <c r="AE33" i="10"/>
  <c r="W33" i="10"/>
  <c r="AM33" i="10"/>
  <c r="J31" i="22"/>
  <c r="J31" i="9"/>
  <c r="V31" i="10"/>
  <c r="AE31" i="10"/>
  <c r="W31" i="10"/>
  <c r="AM31" i="10"/>
  <c r="J29" i="22"/>
  <c r="J29" i="9"/>
  <c r="V29" i="10"/>
  <c r="AE29" i="10"/>
  <c r="W29" i="10"/>
  <c r="AM29" i="10"/>
  <c r="U181" i="10"/>
  <c r="AM181" i="10" s="1"/>
  <c r="J27" i="22"/>
  <c r="J27" i="9"/>
  <c r="V27" i="10"/>
  <c r="AE27" i="10"/>
  <c r="W27" i="10"/>
  <c r="AM27" i="10"/>
  <c r="J25" i="22"/>
  <c r="J25" i="9"/>
  <c r="V25" i="10"/>
  <c r="AE25" i="10"/>
  <c r="W25" i="10"/>
  <c r="AM25" i="10"/>
  <c r="J23" i="22"/>
  <c r="J23" i="9"/>
  <c r="V23" i="10"/>
  <c r="AE23" i="10"/>
  <c r="W23" i="10"/>
  <c r="AM23" i="10"/>
  <c r="J21" i="22"/>
  <c r="J21" i="9"/>
  <c r="V21" i="10"/>
  <c r="AE21" i="10"/>
  <c r="W21" i="10"/>
  <c r="AM21" i="10"/>
  <c r="J19" i="22"/>
  <c r="J19" i="9"/>
  <c r="V19" i="10"/>
  <c r="AE19" i="10"/>
  <c r="W19" i="10"/>
  <c r="AM19" i="10"/>
  <c r="J17" i="22"/>
  <c r="J17" i="9"/>
  <c r="V17" i="10"/>
  <c r="AE17" i="10"/>
  <c r="W17" i="10"/>
  <c r="AM17" i="10"/>
  <c r="J15" i="22"/>
  <c r="J15" i="9"/>
  <c r="V15" i="10"/>
  <c r="AE15" i="10"/>
  <c r="W15" i="10"/>
  <c r="AM15" i="10"/>
  <c r="J13" i="22"/>
  <c r="J13" i="9"/>
  <c r="V13" i="10"/>
  <c r="AE13" i="10"/>
  <c r="W13" i="10"/>
  <c r="AM13" i="10"/>
  <c r="J11" i="22"/>
  <c r="J11" i="9"/>
  <c r="V11" i="10"/>
  <c r="AE11" i="10"/>
  <c r="W11" i="10"/>
  <c r="AM11" i="10"/>
  <c r="J9" i="22"/>
  <c r="J9" i="9"/>
  <c r="V9" i="10"/>
  <c r="AE9" i="10"/>
  <c r="W9" i="10"/>
  <c r="AM9" i="10"/>
  <c r="J7" i="22"/>
  <c r="J7" i="9"/>
  <c r="V7" i="10"/>
  <c r="AE7" i="10"/>
  <c r="W7" i="10"/>
  <c r="AM7" i="10"/>
  <c r="J5" i="22"/>
  <c r="J5" i="9"/>
  <c r="V5" i="10"/>
  <c r="W5" i="10"/>
  <c r="AE5" i="10"/>
  <c r="AM5" i="10"/>
  <c r="I4" i="3"/>
  <c r="C3" i="2" s="1"/>
  <c r="G4" i="3"/>
  <c r="A3" i="2" s="1"/>
  <c r="U197" i="10"/>
  <c r="J11" i="4"/>
  <c r="U193" i="10"/>
  <c r="AE193" i="10" s="1"/>
  <c r="J7" i="4"/>
  <c r="E38" i="20"/>
  <c r="D38" i="20"/>
  <c r="C38" i="20"/>
  <c r="N214" i="9"/>
  <c r="E50" i="20"/>
  <c r="C50" i="20"/>
  <c r="I201" i="22"/>
  <c r="I201" i="9"/>
  <c r="N200" i="22"/>
  <c r="N200" i="9"/>
  <c r="AI174" i="10"/>
  <c r="AA174" i="10"/>
  <c r="AI173" i="10"/>
  <c r="AA173" i="10"/>
  <c r="AI172" i="10"/>
  <c r="AA172" i="10"/>
  <c r="AI171" i="10"/>
  <c r="AA171" i="10"/>
  <c r="AI170" i="10"/>
  <c r="AA170" i="10"/>
  <c r="AI169" i="10"/>
  <c r="AA169" i="10"/>
  <c r="AI168" i="10"/>
  <c r="AA168" i="10"/>
  <c r="AI167" i="10"/>
  <c r="AA167" i="10"/>
  <c r="AI166" i="10"/>
  <c r="AA166" i="10"/>
  <c r="AI165" i="10"/>
  <c r="AA165" i="10"/>
  <c r="AI164" i="10"/>
  <c r="AA164" i="10"/>
  <c r="AI163" i="10"/>
  <c r="AA163" i="10"/>
  <c r="AI162" i="10"/>
  <c r="AA162" i="10"/>
  <c r="AI161" i="10"/>
  <c r="AA161" i="10"/>
  <c r="AI160" i="10"/>
  <c r="AA160" i="10"/>
  <c r="AI159" i="10"/>
  <c r="AA159" i="10"/>
  <c r="AI158" i="10"/>
  <c r="AA158" i="10"/>
  <c r="AI157" i="10"/>
  <c r="AA157" i="10"/>
  <c r="AI156" i="10"/>
  <c r="AA156" i="10"/>
  <c r="AI155" i="10"/>
  <c r="AA155" i="10"/>
  <c r="AI154" i="10"/>
  <c r="AA154" i="10"/>
  <c r="AI153" i="10"/>
  <c r="AA153" i="10"/>
  <c r="AI152" i="10"/>
  <c r="AA152" i="10"/>
  <c r="AI151" i="10"/>
  <c r="AA151" i="10"/>
  <c r="AI150" i="10"/>
  <c r="AA150" i="10"/>
  <c r="AI149" i="10"/>
  <c r="AA149" i="10"/>
  <c r="AI148" i="10"/>
  <c r="AA148" i="10"/>
  <c r="AI147" i="10"/>
  <c r="AA147" i="10"/>
  <c r="AI146" i="10"/>
  <c r="AA146" i="10"/>
  <c r="AI145" i="10"/>
  <c r="AA145" i="10"/>
  <c r="AI144" i="10"/>
  <c r="AA144" i="10"/>
  <c r="AI143" i="10"/>
  <c r="AA143" i="10"/>
  <c r="AI142" i="10"/>
  <c r="AA142" i="10"/>
  <c r="AI141" i="10"/>
  <c r="AA141" i="10"/>
  <c r="AI140" i="10"/>
  <c r="AA140" i="10"/>
  <c r="AI139" i="10"/>
  <c r="AA139" i="10"/>
  <c r="AI138" i="10"/>
  <c r="AA138" i="10"/>
  <c r="AI137" i="10"/>
  <c r="AA137" i="10"/>
  <c r="AI136" i="10"/>
  <c r="AA136" i="10"/>
  <c r="AI135" i="10"/>
  <c r="AA135" i="10"/>
  <c r="AI134" i="10"/>
  <c r="AA134" i="10"/>
  <c r="AI133" i="10"/>
  <c r="AA133" i="10"/>
  <c r="AI132" i="10"/>
  <c r="AA132" i="10"/>
  <c r="AI131" i="10"/>
  <c r="AA131" i="10"/>
  <c r="AI130" i="10"/>
  <c r="AA130" i="10"/>
  <c r="AI129" i="10"/>
  <c r="AA129" i="10"/>
  <c r="AI128" i="10"/>
  <c r="AA128" i="10"/>
  <c r="AI127" i="10"/>
  <c r="AA127" i="10"/>
  <c r="AI126" i="10"/>
  <c r="AA126" i="10"/>
  <c r="AI125" i="10"/>
  <c r="AA125" i="10"/>
  <c r="AI124" i="10"/>
  <c r="AA124" i="10"/>
  <c r="AI123" i="10"/>
  <c r="AA123" i="10"/>
  <c r="AI122" i="10"/>
  <c r="AA122" i="10"/>
  <c r="AI121" i="10"/>
  <c r="AA121" i="10"/>
  <c r="AI120" i="10"/>
  <c r="AA120" i="10"/>
  <c r="AI119" i="10"/>
  <c r="AA119" i="10"/>
  <c r="AI118" i="10"/>
  <c r="AA118" i="10"/>
  <c r="AI117" i="10"/>
  <c r="AA117" i="10"/>
  <c r="AI116" i="10"/>
  <c r="AA116" i="10"/>
  <c r="AI115" i="10"/>
  <c r="AA115" i="10"/>
  <c r="AI114" i="10"/>
  <c r="AA114" i="10"/>
  <c r="AI113" i="10"/>
  <c r="AA113" i="10"/>
  <c r="AI112" i="10"/>
  <c r="AA112" i="10"/>
  <c r="AI111" i="10"/>
  <c r="AA111" i="10"/>
  <c r="AI110" i="10"/>
  <c r="AA110" i="10"/>
  <c r="AI109" i="10"/>
  <c r="AA109" i="10"/>
  <c r="AI108" i="10"/>
  <c r="AA108" i="10"/>
  <c r="AI107" i="10"/>
  <c r="AA107" i="10"/>
  <c r="AI106" i="10"/>
  <c r="AA106" i="10"/>
  <c r="AI105" i="10"/>
  <c r="AA105" i="10"/>
  <c r="AI104" i="10"/>
  <c r="AA104" i="10"/>
  <c r="AI103" i="10"/>
  <c r="AA103" i="10"/>
  <c r="AI102" i="10"/>
  <c r="AA102" i="10"/>
  <c r="AI101" i="10"/>
  <c r="AA101" i="10"/>
  <c r="AI100" i="10"/>
  <c r="AA100" i="10"/>
  <c r="AI99" i="10"/>
  <c r="AA99" i="10"/>
  <c r="AI98" i="10"/>
  <c r="AA98" i="10"/>
  <c r="AI97" i="10"/>
  <c r="AA97" i="10"/>
  <c r="AI96" i="10"/>
  <c r="AA96" i="10"/>
  <c r="L181" i="3"/>
  <c r="J169" i="22"/>
  <c r="J169" i="9"/>
  <c r="W169" i="10"/>
  <c r="AE169" i="10"/>
  <c r="AM169" i="10"/>
  <c r="V169" i="10"/>
  <c r="J165" i="22"/>
  <c r="J165" i="9"/>
  <c r="W165" i="10"/>
  <c r="AE165" i="10"/>
  <c r="AM165" i="10"/>
  <c r="V165" i="10"/>
  <c r="J161" i="22"/>
  <c r="J161" i="9"/>
  <c r="W161" i="10"/>
  <c r="AE161" i="10"/>
  <c r="AM161" i="10"/>
  <c r="V161" i="10"/>
  <c r="J157" i="22"/>
  <c r="J157" i="9"/>
  <c r="W157" i="10"/>
  <c r="AE157" i="10"/>
  <c r="AM157" i="10"/>
  <c r="V157" i="10"/>
  <c r="J174" i="22"/>
  <c r="J174" i="9"/>
  <c r="W174" i="10"/>
  <c r="AE174" i="10"/>
  <c r="AM174" i="10"/>
  <c r="V174" i="10"/>
  <c r="J172" i="22"/>
  <c r="J172" i="9"/>
  <c r="W172" i="10"/>
  <c r="AE172" i="10"/>
  <c r="AM172" i="10"/>
  <c r="V172" i="10"/>
  <c r="J170" i="22"/>
  <c r="J170" i="9"/>
  <c r="W170" i="10"/>
  <c r="AE170" i="10"/>
  <c r="AM170" i="10"/>
  <c r="V170" i="10"/>
  <c r="J168" i="22"/>
  <c r="J168" i="9"/>
  <c r="W168" i="10"/>
  <c r="AE168" i="10"/>
  <c r="AM168" i="10"/>
  <c r="V168" i="10"/>
  <c r="J166" i="22"/>
  <c r="J166" i="9"/>
  <c r="W166" i="10"/>
  <c r="AE166" i="10"/>
  <c r="AM166" i="10"/>
  <c r="V166" i="10"/>
  <c r="J164" i="22"/>
  <c r="J164" i="9"/>
  <c r="W164" i="10"/>
  <c r="AE164" i="10"/>
  <c r="AM164" i="10"/>
  <c r="V164" i="10"/>
  <c r="J162" i="22"/>
  <c r="J162" i="9"/>
  <c r="W162" i="10"/>
  <c r="AE162" i="10"/>
  <c r="AM162" i="10"/>
  <c r="V162" i="10"/>
  <c r="J160" i="22"/>
  <c r="J160" i="9"/>
  <c r="W160" i="10"/>
  <c r="AE160" i="10"/>
  <c r="AM160" i="10"/>
  <c r="V160" i="10"/>
  <c r="J158" i="22"/>
  <c r="J158" i="9"/>
  <c r="W158" i="10"/>
  <c r="AE158" i="10"/>
  <c r="AM158" i="10"/>
  <c r="V158" i="10"/>
  <c r="J156" i="22"/>
  <c r="J156" i="9"/>
  <c r="W156" i="10"/>
  <c r="AE156" i="10"/>
  <c r="AM156" i="10"/>
  <c r="V156" i="10"/>
  <c r="J154" i="22"/>
  <c r="J154" i="9"/>
  <c r="W154" i="10"/>
  <c r="AE154" i="10"/>
  <c r="AM154" i="10"/>
  <c r="V154" i="10"/>
  <c r="J152" i="22"/>
  <c r="J152" i="9"/>
  <c r="W152" i="10"/>
  <c r="AE152" i="10"/>
  <c r="AM152" i="10"/>
  <c r="V152" i="10"/>
  <c r="J150" i="22"/>
  <c r="J150" i="9"/>
  <c r="W150" i="10"/>
  <c r="AE150" i="10"/>
  <c r="AM150" i="10"/>
  <c r="V150" i="10"/>
  <c r="J148" i="22"/>
  <c r="J148" i="9"/>
  <c r="W148" i="10"/>
  <c r="AE148" i="10"/>
  <c r="AM148" i="10"/>
  <c r="V148" i="10"/>
  <c r="J146" i="22"/>
  <c r="J146" i="9"/>
  <c r="W146" i="10"/>
  <c r="AE146" i="10"/>
  <c r="AM146" i="10"/>
  <c r="V146" i="10"/>
  <c r="J144" i="22"/>
  <c r="J144" i="9"/>
  <c r="W144" i="10"/>
  <c r="AE144" i="10"/>
  <c r="AM144" i="10"/>
  <c r="V144" i="10"/>
  <c r="J142" i="22"/>
  <c r="J142" i="9"/>
  <c r="W142" i="10"/>
  <c r="AE142" i="10"/>
  <c r="AM142" i="10"/>
  <c r="V142" i="10"/>
  <c r="J140" i="22"/>
  <c r="J140" i="9"/>
  <c r="W140" i="10"/>
  <c r="AE140" i="10"/>
  <c r="AM140" i="10"/>
  <c r="V140" i="10"/>
  <c r="J138" i="22"/>
  <c r="J138" i="9"/>
  <c r="W138" i="10"/>
  <c r="AE138" i="10"/>
  <c r="AM138" i="10"/>
  <c r="V138" i="10"/>
  <c r="J136" i="22"/>
  <c r="J136" i="9"/>
  <c r="W136" i="10"/>
  <c r="AE136" i="10"/>
  <c r="AM136" i="10"/>
  <c r="V136" i="10"/>
  <c r="J134" i="22"/>
  <c r="J134" i="9"/>
  <c r="W134" i="10"/>
  <c r="AE134" i="10"/>
  <c r="AM134" i="10"/>
  <c r="V134" i="10"/>
  <c r="J132" i="22"/>
  <c r="J132" i="9"/>
  <c r="W132" i="10"/>
  <c r="AE132" i="10"/>
  <c r="AM132" i="10"/>
  <c r="V132" i="10"/>
  <c r="J130" i="22"/>
  <c r="J130" i="9"/>
  <c r="W130" i="10"/>
  <c r="AE130" i="10"/>
  <c r="AM130" i="10"/>
  <c r="V130" i="10"/>
  <c r="J128" i="22"/>
  <c r="J128" i="9"/>
  <c r="W128" i="10"/>
  <c r="AE128" i="10"/>
  <c r="AM128" i="10"/>
  <c r="V128" i="10"/>
  <c r="J126" i="22"/>
  <c r="J126" i="9"/>
  <c r="W126" i="10"/>
  <c r="AE126" i="10"/>
  <c r="AM126" i="10"/>
  <c r="V126" i="10"/>
  <c r="J124" i="22"/>
  <c r="J124" i="9"/>
  <c r="W124" i="10"/>
  <c r="AE124" i="10"/>
  <c r="AM124" i="10"/>
  <c r="V124" i="10"/>
  <c r="J122" i="22"/>
  <c r="J122" i="9"/>
  <c r="W122" i="10"/>
  <c r="AE122" i="10"/>
  <c r="AM122" i="10"/>
  <c r="V122" i="10"/>
  <c r="J120" i="22"/>
  <c r="J120" i="9"/>
  <c r="W120" i="10"/>
  <c r="AE120" i="10"/>
  <c r="AM120" i="10"/>
  <c r="V120" i="10"/>
  <c r="J118" i="22"/>
  <c r="J118" i="9"/>
  <c r="W118" i="10"/>
  <c r="AE118" i="10"/>
  <c r="AM118" i="10"/>
  <c r="V118" i="10"/>
  <c r="J116" i="22"/>
  <c r="J116" i="9"/>
  <c r="W116" i="10"/>
  <c r="AE116" i="10"/>
  <c r="AM116" i="10"/>
  <c r="V116" i="10"/>
  <c r="J114" i="22"/>
  <c r="J114" i="9"/>
  <c r="W114" i="10"/>
  <c r="AE114" i="10"/>
  <c r="AM114" i="10"/>
  <c r="V114" i="10"/>
  <c r="J112" i="22"/>
  <c r="J112" i="9"/>
  <c r="W112" i="10"/>
  <c r="AE112" i="10"/>
  <c r="AM112" i="10"/>
  <c r="V112" i="10"/>
  <c r="J110" i="22"/>
  <c r="J110" i="9"/>
  <c r="W110" i="10"/>
  <c r="AE110" i="10"/>
  <c r="AM110" i="10"/>
  <c r="V110" i="10"/>
  <c r="J108" i="22"/>
  <c r="J108" i="9"/>
  <c r="W108" i="10"/>
  <c r="AE108" i="10"/>
  <c r="AM108" i="10"/>
  <c r="V108" i="10"/>
  <c r="J106" i="22"/>
  <c r="J106" i="9"/>
  <c r="W106" i="10"/>
  <c r="AE106" i="10"/>
  <c r="AM106" i="10"/>
  <c r="V106" i="10"/>
  <c r="J104" i="22"/>
  <c r="J104" i="9"/>
  <c r="W104" i="10"/>
  <c r="AE104" i="10"/>
  <c r="AM104" i="10"/>
  <c r="V104" i="10"/>
  <c r="J102" i="22"/>
  <c r="J102" i="9"/>
  <c r="W102" i="10"/>
  <c r="AE102" i="10"/>
  <c r="AM102" i="10"/>
  <c r="V102" i="10"/>
  <c r="J100" i="22"/>
  <c r="J100" i="9"/>
  <c r="W100" i="10"/>
  <c r="AE100" i="10"/>
  <c r="AM100" i="10"/>
  <c r="V100" i="10"/>
  <c r="J98" i="22"/>
  <c r="J98" i="9"/>
  <c r="W98" i="10"/>
  <c r="AE98" i="10"/>
  <c r="AM98" i="10"/>
  <c r="V98" i="10"/>
  <c r="J96" i="22"/>
  <c r="J96" i="9"/>
  <c r="W96" i="10"/>
  <c r="AE96" i="10"/>
  <c r="AM96" i="10"/>
  <c r="V96" i="10"/>
  <c r="J94" i="22"/>
  <c r="J94" i="9"/>
  <c r="V94" i="10"/>
  <c r="AE94" i="10"/>
  <c r="W94" i="10"/>
  <c r="AM94" i="10"/>
  <c r="J92" i="22"/>
  <c r="J92" i="9"/>
  <c r="V92" i="10"/>
  <c r="AE92" i="10"/>
  <c r="W92" i="10"/>
  <c r="AM92" i="10"/>
  <c r="J90" i="22"/>
  <c r="J90" i="9"/>
  <c r="V90" i="10"/>
  <c r="AE90" i="10"/>
  <c r="W90" i="10"/>
  <c r="AM90" i="10"/>
  <c r="J88" i="22"/>
  <c r="J88" i="9"/>
  <c r="V88" i="10"/>
  <c r="AE88" i="10"/>
  <c r="U184" i="10"/>
  <c r="W88" i="10"/>
  <c r="AM88" i="10"/>
  <c r="J86" i="22"/>
  <c r="J86" i="9"/>
  <c r="V86" i="10"/>
  <c r="AE86" i="10"/>
  <c r="W86" i="10"/>
  <c r="AM86" i="10"/>
  <c r="J84" i="22"/>
  <c r="J84" i="9"/>
  <c r="V84" i="10"/>
  <c r="AE84" i="10"/>
  <c r="W84" i="10"/>
  <c r="AM84" i="10"/>
  <c r="J82" i="22"/>
  <c r="J82" i="9"/>
  <c r="V82" i="10"/>
  <c r="AE82" i="10"/>
  <c r="W82" i="10"/>
  <c r="AM82" i="10"/>
  <c r="J80" i="22"/>
  <c r="J80" i="9"/>
  <c r="V80" i="10"/>
  <c r="AE80" i="10"/>
  <c r="W80" i="10"/>
  <c r="AM80" i="10"/>
  <c r="J78" i="22"/>
  <c r="J78" i="9"/>
  <c r="V78" i="10"/>
  <c r="AE78" i="10"/>
  <c r="W78" i="10"/>
  <c r="AM78" i="10"/>
  <c r="J76" i="22"/>
  <c r="J76" i="9"/>
  <c r="V76" i="10"/>
  <c r="AE76" i="10"/>
  <c r="W76" i="10"/>
  <c r="AM76" i="10"/>
  <c r="J74" i="22"/>
  <c r="J74" i="9"/>
  <c r="V74" i="10"/>
  <c r="AE74" i="10"/>
  <c r="W74" i="10"/>
  <c r="AM74" i="10"/>
  <c r="J72" i="22"/>
  <c r="J72" i="9"/>
  <c r="V72" i="10"/>
  <c r="AE72" i="10"/>
  <c r="W72" i="10"/>
  <c r="AM72" i="10"/>
  <c r="J70" i="22"/>
  <c r="J70" i="9"/>
  <c r="V70" i="10"/>
  <c r="AE70" i="10"/>
  <c r="W70" i="10"/>
  <c r="AM70" i="10"/>
  <c r="J68" i="22"/>
  <c r="J68" i="9"/>
  <c r="V68" i="10"/>
  <c r="AE68" i="10"/>
  <c r="W68" i="10"/>
  <c r="AM68" i="10"/>
  <c r="J66" i="22"/>
  <c r="J66" i="9"/>
  <c r="V66" i="10"/>
  <c r="AE66" i="10"/>
  <c r="W66" i="10"/>
  <c r="AM66" i="10"/>
  <c r="J64" i="22"/>
  <c r="J64" i="9"/>
  <c r="V64" i="10"/>
  <c r="AE64" i="10"/>
  <c r="W64" i="10"/>
  <c r="AM64" i="10"/>
  <c r="J62" i="22"/>
  <c r="J62" i="9"/>
  <c r="V62" i="10"/>
  <c r="AE62" i="10"/>
  <c r="W62" i="10"/>
  <c r="AM62" i="10"/>
  <c r="J60" i="22"/>
  <c r="J60" i="9"/>
  <c r="V60" i="10"/>
  <c r="AE60" i="10"/>
  <c r="W60" i="10"/>
  <c r="AM60" i="10"/>
  <c r="J58" i="22"/>
  <c r="J58" i="9"/>
  <c r="V58" i="10"/>
  <c r="AE58" i="10"/>
  <c r="W58" i="10"/>
  <c r="AM58" i="10"/>
  <c r="J56" i="22"/>
  <c r="J56" i="9"/>
  <c r="V56" i="10"/>
  <c r="AE56" i="10"/>
  <c r="W56" i="10"/>
  <c r="AM56" i="10"/>
  <c r="J54" i="22"/>
  <c r="J54" i="9"/>
  <c r="V54" i="10"/>
  <c r="AE54" i="10"/>
  <c r="W54" i="10"/>
  <c r="AM54" i="10"/>
  <c r="J52" i="22"/>
  <c r="J52" i="9"/>
  <c r="V52" i="10"/>
  <c r="AE52" i="10"/>
  <c r="W52" i="10"/>
  <c r="AM52" i="10"/>
  <c r="J50" i="22"/>
  <c r="J50" i="9"/>
  <c r="V50" i="10"/>
  <c r="AE50" i="10"/>
  <c r="W50" i="10"/>
  <c r="AM50" i="10"/>
  <c r="J48" i="22"/>
  <c r="J48" i="9"/>
  <c r="V48" i="10"/>
  <c r="AE48" i="10"/>
  <c r="W48" i="10"/>
  <c r="AM48" i="10"/>
  <c r="J46" i="22"/>
  <c r="J46" i="9"/>
  <c r="V46" i="10"/>
  <c r="AE46" i="10"/>
  <c r="W46" i="10"/>
  <c r="AM46" i="10"/>
  <c r="J44" i="22"/>
  <c r="J44" i="9"/>
  <c r="V44" i="10"/>
  <c r="AE44" i="10"/>
  <c r="W44" i="10"/>
  <c r="AM44" i="10"/>
  <c r="J42" i="22"/>
  <c r="J42" i="9"/>
  <c r="V42" i="10"/>
  <c r="AE42" i="10"/>
  <c r="W42" i="10"/>
  <c r="AM42" i="10"/>
  <c r="J40" i="22"/>
  <c r="J40" i="9"/>
  <c r="V40" i="10"/>
  <c r="AE40" i="10"/>
  <c r="W40" i="10"/>
  <c r="AM40" i="10"/>
  <c r="J38" i="22"/>
  <c r="J38" i="9"/>
  <c r="V38" i="10"/>
  <c r="AE38" i="10"/>
  <c r="W38" i="10"/>
  <c r="AM38" i="10"/>
  <c r="J36" i="22"/>
  <c r="J36" i="9"/>
  <c r="V36" i="10"/>
  <c r="AE36" i="10"/>
  <c r="W36" i="10"/>
  <c r="AM36" i="10"/>
  <c r="J34" i="22"/>
  <c r="J34" i="9"/>
  <c r="V34" i="10"/>
  <c r="AE34" i="10"/>
  <c r="W34" i="10"/>
  <c r="AM34" i="10"/>
  <c r="J32" i="22"/>
  <c r="J32" i="9"/>
  <c r="V32" i="10"/>
  <c r="AE32" i="10"/>
  <c r="W32" i="10"/>
  <c r="AM32" i="10"/>
  <c r="J30" i="22"/>
  <c r="J30" i="9"/>
  <c r="V30" i="10"/>
  <c r="AE30" i="10"/>
  <c r="W30" i="10"/>
  <c r="AM30" i="10"/>
  <c r="J28" i="22"/>
  <c r="J28" i="9"/>
  <c r="V28" i="10"/>
  <c r="AE28" i="10"/>
  <c r="W28" i="10"/>
  <c r="AM28" i="10"/>
  <c r="J26" i="22"/>
  <c r="J26" i="9"/>
  <c r="V26" i="10"/>
  <c r="AE26" i="10"/>
  <c r="W26" i="10"/>
  <c r="AM26" i="10"/>
  <c r="J24" i="22"/>
  <c r="J24" i="9"/>
  <c r="V24" i="10"/>
  <c r="AE24" i="10"/>
  <c r="W24" i="10"/>
  <c r="AM24" i="10"/>
  <c r="J22" i="22"/>
  <c r="J22" i="9"/>
  <c r="V22" i="10"/>
  <c r="AE22" i="10"/>
  <c r="W22" i="10"/>
  <c r="AM22" i="10"/>
  <c r="J20" i="22"/>
  <c r="J20" i="9"/>
  <c r="V20" i="10"/>
  <c r="AE20" i="10"/>
  <c r="W20" i="10"/>
  <c r="AM20" i="10"/>
  <c r="J18" i="22"/>
  <c r="J18" i="9"/>
  <c r="V18" i="10"/>
  <c r="AE18" i="10"/>
  <c r="W18" i="10"/>
  <c r="AM18" i="10"/>
  <c r="J16" i="22"/>
  <c r="J16" i="9"/>
  <c r="V16" i="10"/>
  <c r="AE16" i="10"/>
  <c r="W16" i="10"/>
  <c r="AM16" i="10"/>
  <c r="J14" i="22"/>
  <c r="J14" i="9"/>
  <c r="V14" i="10"/>
  <c r="AE14" i="10"/>
  <c r="W14" i="10"/>
  <c r="AM14" i="10"/>
  <c r="J12" i="22"/>
  <c r="J12" i="9"/>
  <c r="V12" i="10"/>
  <c r="AE12" i="10"/>
  <c r="W12" i="10"/>
  <c r="AM12" i="10"/>
  <c r="J10" i="22"/>
  <c r="J10" i="9"/>
  <c r="V10" i="10"/>
  <c r="AE10" i="10"/>
  <c r="W10" i="10"/>
  <c r="AM10" i="10"/>
  <c r="J8" i="22"/>
  <c r="J8" i="9"/>
  <c r="V8" i="10"/>
  <c r="AE8" i="10"/>
  <c r="W8" i="10"/>
  <c r="AM8" i="10"/>
  <c r="J6" i="22"/>
  <c r="J6" i="9"/>
  <c r="V6" i="10"/>
  <c r="W6" i="10"/>
  <c r="AE6" i="10"/>
  <c r="AM6" i="10"/>
  <c r="J4" i="22"/>
  <c r="J4" i="9"/>
  <c r="V4" i="10"/>
  <c r="W4" i="10"/>
  <c r="AM4" i="10"/>
  <c r="U180" i="10"/>
  <c r="U176" i="10"/>
  <c r="K5" i="3"/>
  <c r="J4" i="3"/>
  <c r="D3" i="2" s="1"/>
  <c r="H4" i="3"/>
  <c r="B3" i="2" s="1"/>
  <c r="K11" i="4"/>
  <c r="U195" i="10"/>
  <c r="J9" i="4"/>
  <c r="K7" i="4"/>
  <c r="E4" i="4"/>
  <c r="G5" i="4" s="1"/>
  <c r="D20" i="20"/>
  <c r="E14" i="20"/>
  <c r="D14" i="20"/>
  <c r="AD200" i="10"/>
  <c r="Q200" i="10"/>
  <c r="N202" i="22"/>
  <c r="N202" i="9"/>
  <c r="J202" i="22"/>
  <c r="J202" i="9"/>
  <c r="F202" i="22"/>
  <c r="F202" i="9"/>
  <c r="Q201" i="22"/>
  <c r="Q201" i="9"/>
  <c r="K201" i="22"/>
  <c r="K201" i="9"/>
  <c r="H120" i="22"/>
  <c r="H120" i="9"/>
  <c r="H98" i="22"/>
  <c r="H98" i="9"/>
  <c r="AL209" i="10"/>
  <c r="AJ209" i="10"/>
  <c r="AF209" i="10"/>
  <c r="AD209" i="10"/>
  <c r="AB209" i="10"/>
  <c r="X209" i="10"/>
  <c r="AL207" i="10"/>
  <c r="AJ207" i="10"/>
  <c r="AF207" i="10"/>
  <c r="AD207" i="10"/>
  <c r="AB207" i="10"/>
  <c r="X207" i="10"/>
  <c r="AL205" i="10"/>
  <c r="AJ205" i="10"/>
  <c r="AF205" i="10"/>
  <c r="AB205" i="10"/>
  <c r="Q202" i="22"/>
  <c r="Q202" i="9"/>
  <c r="K202" i="22"/>
  <c r="K202" i="9"/>
  <c r="I202" i="22"/>
  <c r="I202" i="9"/>
  <c r="N201" i="22"/>
  <c r="N201" i="9"/>
  <c r="F201" i="22"/>
  <c r="F201" i="9"/>
  <c r="Q200" i="22"/>
  <c r="Q200" i="9"/>
  <c r="K200" i="22"/>
  <c r="K200" i="9"/>
  <c r="I200" i="22"/>
  <c r="I200" i="9"/>
  <c r="N199" i="22"/>
  <c r="N199" i="9"/>
  <c r="F199" i="22"/>
  <c r="F199" i="9"/>
  <c r="Q198" i="22"/>
  <c r="Q198" i="9"/>
  <c r="K198" i="22"/>
  <c r="K198" i="9"/>
  <c r="I198" i="22"/>
  <c r="I198" i="9"/>
  <c r="N197" i="22"/>
  <c r="N197" i="9"/>
  <c r="F197" i="22"/>
  <c r="F197" i="9"/>
  <c r="Q196" i="22"/>
  <c r="Q196" i="9"/>
  <c r="K196" i="22"/>
  <c r="K196" i="9"/>
  <c r="I196" i="22"/>
  <c r="I196" i="9"/>
  <c r="I188" i="10"/>
  <c r="E188" i="10"/>
  <c r="AH186" i="10"/>
  <c r="Z186" i="10"/>
  <c r="J186" i="10"/>
  <c r="N184" i="9"/>
  <c r="F184" i="22"/>
  <c r="F184" i="9"/>
  <c r="N182" i="22"/>
  <c r="N182" i="9"/>
  <c r="Q176" i="10"/>
  <c r="N174" i="22"/>
  <c r="N174" i="9"/>
  <c r="E174" i="22"/>
  <c r="E174" i="9"/>
  <c r="N173" i="22"/>
  <c r="N173" i="9"/>
  <c r="E173" i="22"/>
  <c r="E173" i="9"/>
  <c r="N172" i="22"/>
  <c r="N172" i="9"/>
  <c r="E172" i="22"/>
  <c r="E172" i="9"/>
  <c r="N171" i="22"/>
  <c r="N171" i="9"/>
  <c r="E171" i="22"/>
  <c r="E171" i="9"/>
  <c r="N170" i="22"/>
  <c r="N170" i="9"/>
  <c r="E170" i="22"/>
  <c r="E170" i="9"/>
  <c r="N169" i="22"/>
  <c r="N169" i="9"/>
  <c r="E169" i="22"/>
  <c r="E169" i="9"/>
  <c r="N168" i="22"/>
  <c r="N168" i="9"/>
  <c r="E168" i="22"/>
  <c r="E168" i="9"/>
  <c r="N167" i="22"/>
  <c r="N167" i="9"/>
  <c r="E167" i="22"/>
  <c r="E167" i="9"/>
  <c r="N166" i="22"/>
  <c r="N166" i="9"/>
  <c r="E166" i="22"/>
  <c r="E166" i="9"/>
  <c r="N165" i="22"/>
  <c r="N165" i="9"/>
  <c r="E165" i="22"/>
  <c r="E165" i="9"/>
  <c r="N164" i="22"/>
  <c r="N164" i="9"/>
  <c r="E164" i="22"/>
  <c r="E164" i="9"/>
  <c r="N163" i="22"/>
  <c r="N163" i="9"/>
  <c r="E163" i="22"/>
  <c r="E163" i="9"/>
  <c r="N162" i="22"/>
  <c r="N162" i="9"/>
  <c r="E162" i="22"/>
  <c r="E162" i="9"/>
  <c r="N161" i="22"/>
  <c r="N161" i="9"/>
  <c r="E161" i="22"/>
  <c r="E161" i="9"/>
  <c r="N160" i="22"/>
  <c r="N160" i="9"/>
  <c r="E160" i="22"/>
  <c r="E160" i="9"/>
  <c r="N159" i="22"/>
  <c r="N159" i="9"/>
  <c r="E159" i="22"/>
  <c r="E159" i="9"/>
  <c r="N158" i="22"/>
  <c r="N158" i="9"/>
  <c r="E158" i="22"/>
  <c r="E158" i="9"/>
  <c r="N157" i="22"/>
  <c r="N157" i="9"/>
  <c r="E157" i="22"/>
  <c r="E157" i="9"/>
  <c r="N156" i="22"/>
  <c r="N156" i="9"/>
  <c r="E156" i="22"/>
  <c r="E156" i="9"/>
  <c r="N155" i="22"/>
  <c r="N155" i="9"/>
  <c r="E155" i="22"/>
  <c r="E155" i="9"/>
  <c r="N154" i="22"/>
  <c r="N154" i="9"/>
  <c r="E154" i="22"/>
  <c r="E154" i="9"/>
  <c r="N153" i="22"/>
  <c r="N153" i="9"/>
  <c r="E153" i="22"/>
  <c r="E153" i="9"/>
  <c r="N152" i="22"/>
  <c r="N152" i="9"/>
  <c r="E152" i="22"/>
  <c r="E152" i="9"/>
  <c r="N151" i="22"/>
  <c r="N151" i="9"/>
  <c r="E151" i="22"/>
  <c r="E151" i="9"/>
  <c r="N150" i="22"/>
  <c r="N150" i="9"/>
  <c r="E150" i="22"/>
  <c r="E150" i="9"/>
  <c r="N149" i="22"/>
  <c r="N149" i="9"/>
  <c r="E149" i="22"/>
  <c r="E149" i="9"/>
  <c r="N148" i="22"/>
  <c r="N148" i="9"/>
  <c r="E148" i="22"/>
  <c r="E148" i="9"/>
  <c r="N147" i="22"/>
  <c r="N147" i="9"/>
  <c r="E147" i="22"/>
  <c r="E147" i="9"/>
  <c r="N146" i="22"/>
  <c r="N146" i="9"/>
  <c r="E146" i="22"/>
  <c r="E146" i="9"/>
  <c r="N145" i="22"/>
  <c r="N145" i="9"/>
  <c r="E145" i="22"/>
  <c r="E145" i="9"/>
  <c r="N144" i="22"/>
  <c r="N144" i="9"/>
  <c r="E144" i="22"/>
  <c r="E144" i="9"/>
  <c r="N143" i="22"/>
  <c r="N143" i="9"/>
  <c r="E143" i="22"/>
  <c r="E143" i="9"/>
  <c r="N142" i="22"/>
  <c r="N142" i="9"/>
  <c r="E142" i="22"/>
  <c r="E142" i="9"/>
  <c r="N141" i="22"/>
  <c r="N141" i="9"/>
  <c r="E141" i="22"/>
  <c r="E141" i="9"/>
  <c r="N140" i="22"/>
  <c r="N140" i="9"/>
  <c r="E140" i="22"/>
  <c r="E140" i="9"/>
  <c r="N139" i="22"/>
  <c r="N139" i="9"/>
  <c r="E139" i="22"/>
  <c r="E139" i="9"/>
  <c r="N138" i="22"/>
  <c r="N138" i="9"/>
  <c r="E138" i="22"/>
  <c r="E138" i="9"/>
  <c r="N137" i="22"/>
  <c r="N137" i="9"/>
  <c r="E137" i="22"/>
  <c r="E137" i="9"/>
  <c r="N136" i="22"/>
  <c r="N136" i="9"/>
  <c r="E136" i="22"/>
  <c r="E136" i="9"/>
  <c r="N135" i="22"/>
  <c r="N135" i="9"/>
  <c r="E135" i="22"/>
  <c r="E135" i="9"/>
  <c r="N134" i="22"/>
  <c r="N134" i="9"/>
  <c r="E134" i="22"/>
  <c r="E134" i="9"/>
  <c r="N133" i="22"/>
  <c r="N133" i="9"/>
  <c r="E133" i="22"/>
  <c r="E133" i="9"/>
  <c r="N132" i="22"/>
  <c r="N132" i="9"/>
  <c r="E132" i="22"/>
  <c r="E132" i="9"/>
  <c r="N131" i="22"/>
  <c r="N131" i="9"/>
  <c r="E131" i="22"/>
  <c r="E131" i="9"/>
  <c r="N130" i="22"/>
  <c r="N130" i="9"/>
  <c r="E130" i="22"/>
  <c r="E130" i="9"/>
  <c r="N129" i="22"/>
  <c r="N129" i="9"/>
  <c r="E129" i="22"/>
  <c r="E129" i="9"/>
  <c r="N128" i="22"/>
  <c r="N128" i="9"/>
  <c r="E128" i="22"/>
  <c r="E128" i="9"/>
  <c r="N127" i="22"/>
  <c r="N127" i="9"/>
  <c r="E127" i="22"/>
  <c r="E127" i="9"/>
  <c r="N126" i="22"/>
  <c r="N126" i="9"/>
  <c r="E126" i="22"/>
  <c r="E126" i="9"/>
  <c r="N125" i="22"/>
  <c r="N125" i="9"/>
  <c r="E125" i="22"/>
  <c r="E125" i="9"/>
  <c r="N124" i="22"/>
  <c r="N124" i="9"/>
  <c r="E124" i="22"/>
  <c r="E124" i="9"/>
  <c r="N123" i="22"/>
  <c r="N123" i="9"/>
  <c r="E123" i="22"/>
  <c r="E123" i="9"/>
  <c r="N122" i="22"/>
  <c r="N122" i="9"/>
  <c r="E122" i="22"/>
  <c r="E122" i="9"/>
  <c r="N121" i="22"/>
  <c r="N121" i="9"/>
  <c r="E121" i="22"/>
  <c r="E121" i="9"/>
  <c r="N120" i="22"/>
  <c r="N120" i="9"/>
  <c r="E120" i="22"/>
  <c r="E120" i="9"/>
  <c r="N119" i="22"/>
  <c r="N119" i="9"/>
  <c r="E119" i="22"/>
  <c r="E119" i="9"/>
  <c r="N118" i="22"/>
  <c r="N118" i="9"/>
  <c r="E118" i="22"/>
  <c r="E118" i="9"/>
  <c r="N117" i="22"/>
  <c r="N117" i="9"/>
  <c r="E117" i="22"/>
  <c r="E117" i="9"/>
  <c r="N116" i="22"/>
  <c r="N116" i="9"/>
  <c r="E116" i="22"/>
  <c r="E116" i="9"/>
  <c r="N115" i="22"/>
  <c r="N115" i="9"/>
  <c r="E115" i="22"/>
  <c r="E115" i="9"/>
  <c r="N114" i="22"/>
  <c r="N114" i="9"/>
  <c r="E114" i="22"/>
  <c r="E114" i="9"/>
  <c r="N113" i="22"/>
  <c r="N113" i="9"/>
  <c r="E113" i="22"/>
  <c r="E113" i="9"/>
  <c r="N112" i="22"/>
  <c r="N112" i="9"/>
  <c r="E112" i="22"/>
  <c r="E112" i="9"/>
  <c r="N111" i="22"/>
  <c r="N111" i="9"/>
  <c r="E111" i="22"/>
  <c r="E111" i="9"/>
  <c r="N110" i="22"/>
  <c r="N110" i="9"/>
  <c r="E110" i="22"/>
  <c r="E110" i="9"/>
  <c r="N109" i="22"/>
  <c r="N109" i="9"/>
  <c r="E109" i="22"/>
  <c r="E109" i="9"/>
  <c r="N108" i="22"/>
  <c r="N108" i="9"/>
  <c r="E108" i="22"/>
  <c r="E108" i="9"/>
  <c r="N107" i="22"/>
  <c r="N107" i="9"/>
  <c r="E107" i="22"/>
  <c r="E107" i="9"/>
  <c r="N106" i="22"/>
  <c r="N106" i="9"/>
  <c r="E106" i="22"/>
  <c r="E106" i="9"/>
  <c r="N105" i="22"/>
  <c r="N105" i="9"/>
  <c r="E105" i="22"/>
  <c r="E105" i="9"/>
  <c r="N104" i="22"/>
  <c r="N104" i="9"/>
  <c r="E104" i="22"/>
  <c r="E104" i="9"/>
  <c r="N103" i="22"/>
  <c r="N103" i="9"/>
  <c r="E103" i="22"/>
  <c r="E103" i="9"/>
  <c r="N102" i="22"/>
  <c r="N102" i="9"/>
  <c r="E102" i="22"/>
  <c r="E102" i="9"/>
  <c r="N101" i="22"/>
  <c r="N101" i="9"/>
  <c r="E101" i="22"/>
  <c r="E101" i="9"/>
  <c r="N100" i="22"/>
  <c r="N100" i="9"/>
  <c r="E100" i="22"/>
  <c r="E100" i="9"/>
  <c r="N99" i="22"/>
  <c r="N99" i="9"/>
  <c r="E99" i="22"/>
  <c r="E99" i="9"/>
  <c r="N98" i="22"/>
  <c r="N98" i="9"/>
  <c r="E98" i="22"/>
  <c r="E98" i="9"/>
  <c r="N97" i="22"/>
  <c r="N97" i="9"/>
  <c r="E97" i="22"/>
  <c r="E97" i="9"/>
  <c r="N96" i="22"/>
  <c r="N96" i="9"/>
  <c r="I96" i="22"/>
  <c r="I96" i="9"/>
  <c r="R96" i="10"/>
  <c r="F96" i="22"/>
  <c r="F96" i="9"/>
  <c r="K96" i="10"/>
  <c r="K95" i="22"/>
  <c r="K95" i="9"/>
  <c r="AA95" i="10"/>
  <c r="I95" i="22"/>
  <c r="I95" i="9"/>
  <c r="R95" i="10"/>
  <c r="F95" i="22"/>
  <c r="F95" i="9"/>
  <c r="K95" i="10"/>
  <c r="K94" i="22"/>
  <c r="K94" i="9"/>
  <c r="AA94" i="10"/>
  <c r="I94" i="22"/>
  <c r="I94" i="9"/>
  <c r="R94" i="10"/>
  <c r="F94" i="22"/>
  <c r="F94" i="9"/>
  <c r="K94" i="10"/>
  <c r="K93" i="22"/>
  <c r="K93" i="9"/>
  <c r="AA93" i="10"/>
  <c r="I93" i="22"/>
  <c r="I93" i="9"/>
  <c r="R93" i="10"/>
  <c r="F93" i="22"/>
  <c r="F93" i="9"/>
  <c r="K93" i="10"/>
  <c r="K92" i="22"/>
  <c r="K92" i="9"/>
  <c r="AA92" i="10"/>
  <c r="I92" i="22"/>
  <c r="I92" i="9"/>
  <c r="R92" i="10"/>
  <c r="F92" i="22"/>
  <c r="F92" i="9"/>
  <c r="K92" i="10"/>
  <c r="K91" i="22"/>
  <c r="K91" i="9"/>
  <c r="AA91" i="10"/>
  <c r="I91" i="22"/>
  <c r="I91" i="9"/>
  <c r="R91" i="10"/>
  <c r="F91" i="22"/>
  <c r="F91" i="9"/>
  <c r="K91" i="10"/>
  <c r="K90" i="22"/>
  <c r="K90" i="9"/>
  <c r="AA90" i="10"/>
  <c r="I90" i="22"/>
  <c r="I90" i="9"/>
  <c r="R90" i="10"/>
  <c r="F90" i="22"/>
  <c r="F90" i="9"/>
  <c r="K90" i="10"/>
  <c r="K89" i="22"/>
  <c r="K89" i="9"/>
  <c r="AA89" i="10"/>
  <c r="I89" i="22"/>
  <c r="I89" i="9"/>
  <c r="R89" i="10"/>
  <c r="F89" i="22"/>
  <c r="F89" i="9"/>
  <c r="K89" i="10"/>
  <c r="K88" i="22"/>
  <c r="K88" i="9"/>
  <c r="AA88" i="10"/>
  <c r="I88" i="22"/>
  <c r="I88" i="9"/>
  <c r="R88" i="10"/>
  <c r="F88" i="22"/>
  <c r="F88" i="9"/>
  <c r="K88" i="10"/>
  <c r="K87" i="22"/>
  <c r="K87" i="9"/>
  <c r="AA87" i="10"/>
  <c r="I87" i="22"/>
  <c r="I87" i="9"/>
  <c r="R87" i="10"/>
  <c r="F87" i="22"/>
  <c r="F87" i="9"/>
  <c r="K87" i="10"/>
  <c r="K86" i="22"/>
  <c r="K86" i="9"/>
  <c r="AA86" i="10"/>
  <c r="I86" i="22"/>
  <c r="I86" i="9"/>
  <c r="R86" i="10"/>
  <c r="F86" i="22"/>
  <c r="F86" i="9"/>
  <c r="K86" i="10"/>
  <c r="K85" i="22"/>
  <c r="K85" i="9"/>
  <c r="AA85" i="10"/>
  <c r="I85" i="22"/>
  <c r="I85" i="9"/>
  <c r="R85" i="10"/>
  <c r="F85" i="22"/>
  <c r="F85" i="9"/>
  <c r="K85" i="10"/>
  <c r="K84" i="22"/>
  <c r="K84" i="9"/>
  <c r="AA84" i="10"/>
  <c r="I84" i="22"/>
  <c r="I84" i="9"/>
  <c r="R84" i="10"/>
  <c r="F84" i="22"/>
  <c r="F84" i="9"/>
  <c r="K84" i="10"/>
  <c r="K83" i="22"/>
  <c r="K83" i="9"/>
  <c r="AA83" i="10"/>
  <c r="I83" i="22"/>
  <c r="I83" i="9"/>
  <c r="R83" i="10"/>
  <c r="F83" i="22"/>
  <c r="F83" i="9"/>
  <c r="K83" i="10"/>
  <c r="K82" i="22"/>
  <c r="K82" i="9"/>
  <c r="AA82" i="10"/>
  <c r="I82" i="22"/>
  <c r="I82" i="9"/>
  <c r="R82" i="10"/>
  <c r="F82" i="22"/>
  <c r="F82" i="9"/>
  <c r="K82" i="10"/>
  <c r="K81" i="22"/>
  <c r="K81" i="9"/>
  <c r="AA81" i="10"/>
  <c r="I81" i="22"/>
  <c r="I81" i="9"/>
  <c r="R81" i="10"/>
  <c r="F81" i="22"/>
  <c r="F81" i="9"/>
  <c r="K81" i="10"/>
  <c r="K80" i="22"/>
  <c r="K80" i="9"/>
  <c r="AA80" i="10"/>
  <c r="I80" i="22"/>
  <c r="I80" i="9"/>
  <c r="R80" i="10"/>
  <c r="F80" i="22"/>
  <c r="F80" i="9"/>
  <c r="K80" i="10"/>
  <c r="K79" i="22"/>
  <c r="K79" i="9"/>
  <c r="AA79" i="10"/>
  <c r="I79" i="22"/>
  <c r="I79" i="9"/>
  <c r="R79" i="10"/>
  <c r="F79" i="22"/>
  <c r="F79" i="9"/>
  <c r="K79" i="10"/>
  <c r="K78" i="22"/>
  <c r="K78" i="9"/>
  <c r="AA78" i="10"/>
  <c r="I78" i="22"/>
  <c r="I78" i="9"/>
  <c r="R78" i="10"/>
  <c r="F78" i="22"/>
  <c r="F78" i="9"/>
  <c r="K78" i="10"/>
  <c r="K77" i="22"/>
  <c r="K77" i="9"/>
  <c r="AA77" i="10"/>
  <c r="I77" i="22"/>
  <c r="I77" i="9"/>
  <c r="R77" i="10"/>
  <c r="F77" i="22"/>
  <c r="F77" i="9"/>
  <c r="K77" i="10"/>
  <c r="K76" i="22"/>
  <c r="K76" i="9"/>
  <c r="AA76" i="10"/>
  <c r="I76" i="22"/>
  <c r="I76" i="9"/>
  <c r="R76" i="10"/>
  <c r="F76" i="22"/>
  <c r="F76" i="9"/>
  <c r="K76" i="10"/>
  <c r="K75" i="22"/>
  <c r="K75" i="9"/>
  <c r="AA75" i="10"/>
  <c r="I75" i="22"/>
  <c r="I75" i="9"/>
  <c r="R75" i="10"/>
  <c r="F75" i="22"/>
  <c r="F75" i="9"/>
  <c r="K75" i="10"/>
  <c r="K74" i="22"/>
  <c r="K74" i="9"/>
  <c r="AA74" i="10"/>
  <c r="I74" i="22"/>
  <c r="I74" i="9"/>
  <c r="R74" i="10"/>
  <c r="F74" i="22"/>
  <c r="F74" i="9"/>
  <c r="K74" i="10"/>
  <c r="K73" i="22"/>
  <c r="K73" i="9"/>
  <c r="AA73" i="10"/>
  <c r="I73" i="22"/>
  <c r="I73" i="9"/>
  <c r="R73" i="10"/>
  <c r="F73" i="22"/>
  <c r="F73" i="9"/>
  <c r="K73" i="10"/>
  <c r="K72" i="22"/>
  <c r="K72" i="9"/>
  <c r="AA72" i="10"/>
  <c r="I72" i="22"/>
  <c r="I72" i="9"/>
  <c r="R72" i="10"/>
  <c r="F72" i="22"/>
  <c r="F72" i="9"/>
  <c r="K72" i="10"/>
  <c r="K71" i="22"/>
  <c r="K71" i="9"/>
  <c r="AA71" i="10"/>
  <c r="I71" i="22"/>
  <c r="I71" i="9"/>
  <c r="R71" i="10"/>
  <c r="F71" i="22"/>
  <c r="F71" i="9"/>
  <c r="K71" i="10"/>
  <c r="K70" i="22"/>
  <c r="K70" i="9"/>
  <c r="AA70" i="10"/>
  <c r="I70" i="22"/>
  <c r="I70" i="9"/>
  <c r="R70" i="10"/>
  <c r="F70" i="22"/>
  <c r="F70" i="9"/>
  <c r="K70" i="10"/>
  <c r="K69" i="22"/>
  <c r="K69" i="9"/>
  <c r="AA69" i="10"/>
  <c r="I69" i="22"/>
  <c r="I69" i="9"/>
  <c r="R69" i="10"/>
  <c r="F69" i="22"/>
  <c r="F69" i="9"/>
  <c r="K69" i="10"/>
  <c r="K68" i="22"/>
  <c r="K68" i="9"/>
  <c r="AA68" i="10"/>
  <c r="I68" i="22"/>
  <c r="I68" i="9"/>
  <c r="R68" i="10"/>
  <c r="F68" i="22"/>
  <c r="F68" i="9"/>
  <c r="K68" i="10"/>
  <c r="K67" i="22"/>
  <c r="K67" i="9"/>
  <c r="AA67" i="10"/>
  <c r="I67" i="22"/>
  <c r="I67" i="9"/>
  <c r="R67" i="10"/>
  <c r="F67" i="22"/>
  <c r="F67" i="9"/>
  <c r="K67" i="10"/>
  <c r="K66" i="22"/>
  <c r="K66" i="9"/>
  <c r="AA66" i="10"/>
  <c r="I66" i="22"/>
  <c r="I66" i="9"/>
  <c r="R66" i="10"/>
  <c r="F66" i="22"/>
  <c r="F66" i="9"/>
  <c r="K66" i="10"/>
  <c r="K65" i="22"/>
  <c r="K65" i="9"/>
  <c r="AA65" i="10"/>
  <c r="I65" i="22"/>
  <c r="I65" i="9"/>
  <c r="R65" i="10"/>
  <c r="F65" i="22"/>
  <c r="F65" i="9"/>
  <c r="K65" i="10"/>
  <c r="K64" i="22"/>
  <c r="K64" i="9"/>
  <c r="AA64" i="10"/>
  <c r="I64" i="22"/>
  <c r="I64" i="9"/>
  <c r="R64" i="10"/>
  <c r="F64" i="22"/>
  <c r="F64" i="9"/>
  <c r="K64" i="10"/>
  <c r="K63" i="22"/>
  <c r="K63" i="9"/>
  <c r="AA63" i="10"/>
  <c r="I63" i="22"/>
  <c r="I63" i="9"/>
  <c r="R63" i="10"/>
  <c r="F63" i="22"/>
  <c r="F63" i="9"/>
  <c r="K63" i="10"/>
  <c r="K62" i="22"/>
  <c r="K62" i="9"/>
  <c r="AA62" i="10"/>
  <c r="I62" i="22"/>
  <c r="I62" i="9"/>
  <c r="R62" i="10"/>
  <c r="F62" i="22"/>
  <c r="F62" i="9"/>
  <c r="K62" i="10"/>
  <c r="K61" i="22"/>
  <c r="K61" i="9"/>
  <c r="AA61" i="10"/>
  <c r="I61" i="22"/>
  <c r="I61" i="9"/>
  <c r="R61" i="10"/>
  <c r="F61" i="22"/>
  <c r="F61" i="9"/>
  <c r="K61" i="10"/>
  <c r="K60" i="22"/>
  <c r="K60" i="9"/>
  <c r="AA60" i="10"/>
  <c r="I60" i="22"/>
  <c r="I60" i="9"/>
  <c r="R60" i="10"/>
  <c r="F60" i="22"/>
  <c r="F60" i="9"/>
  <c r="K60" i="10"/>
  <c r="K59" i="22"/>
  <c r="K59" i="9"/>
  <c r="AA59" i="10"/>
  <c r="I59" i="22"/>
  <c r="I59" i="9"/>
  <c r="R59" i="10"/>
  <c r="F59" i="22"/>
  <c r="F59" i="9"/>
  <c r="K59" i="10"/>
  <c r="K58" i="22"/>
  <c r="K58" i="9"/>
  <c r="AA58" i="10"/>
  <c r="I58" i="22"/>
  <c r="I58" i="9"/>
  <c r="R58" i="10"/>
  <c r="F58" i="22"/>
  <c r="F58" i="9"/>
  <c r="K58" i="10"/>
  <c r="K57" i="22"/>
  <c r="K57" i="9"/>
  <c r="AA57" i="10"/>
  <c r="I57" i="22"/>
  <c r="I57" i="9"/>
  <c r="R57" i="10"/>
  <c r="F57" i="22"/>
  <c r="F57" i="9"/>
  <c r="K57" i="10"/>
  <c r="K56" i="22"/>
  <c r="K56" i="9"/>
  <c r="AA56" i="10"/>
  <c r="I56" i="22"/>
  <c r="I56" i="9"/>
  <c r="R56" i="10"/>
  <c r="F56" i="22"/>
  <c r="F56" i="9"/>
  <c r="K56" i="10"/>
  <c r="K55" i="22"/>
  <c r="K55" i="9"/>
  <c r="AA55" i="10"/>
  <c r="I55" i="22"/>
  <c r="I55" i="9"/>
  <c r="R55" i="10"/>
  <c r="F55" i="22"/>
  <c r="F55" i="9"/>
  <c r="K55" i="10"/>
  <c r="K54" i="22"/>
  <c r="K54" i="9"/>
  <c r="AA54" i="10"/>
  <c r="I54" i="22"/>
  <c r="I54" i="9"/>
  <c r="R54" i="10"/>
  <c r="F54" i="22"/>
  <c r="F54" i="9"/>
  <c r="K54" i="10"/>
  <c r="K53" i="22"/>
  <c r="K53" i="9"/>
  <c r="AA53" i="10"/>
  <c r="I53" i="22"/>
  <c r="I53" i="9"/>
  <c r="R53" i="10"/>
  <c r="F53" i="22"/>
  <c r="F53" i="9"/>
  <c r="K53" i="10"/>
  <c r="K52" i="22"/>
  <c r="K52" i="9"/>
  <c r="AA52" i="10"/>
  <c r="I52" i="22"/>
  <c r="I52" i="9"/>
  <c r="R52" i="10"/>
  <c r="F52" i="22"/>
  <c r="F52" i="9"/>
  <c r="K52" i="10"/>
  <c r="K51" i="22"/>
  <c r="K51" i="9"/>
  <c r="AA51" i="10"/>
  <c r="I51" i="22"/>
  <c r="I51" i="9"/>
  <c r="R51" i="10"/>
  <c r="F51" i="22"/>
  <c r="F51" i="9"/>
  <c r="K51" i="10"/>
  <c r="K50" i="22"/>
  <c r="K50" i="9"/>
  <c r="AA50" i="10"/>
  <c r="I50" i="22"/>
  <c r="I50" i="9"/>
  <c r="R50" i="10"/>
  <c r="F50" i="22"/>
  <c r="F50" i="9"/>
  <c r="K50" i="10"/>
  <c r="K49" i="22"/>
  <c r="K49" i="9"/>
  <c r="AA49" i="10"/>
  <c r="I49" i="22"/>
  <c r="I49" i="9"/>
  <c r="R49" i="10"/>
  <c r="F49" i="22"/>
  <c r="F49" i="9"/>
  <c r="K49" i="10"/>
  <c r="K48" i="22"/>
  <c r="K48" i="9"/>
  <c r="AA48" i="10"/>
  <c r="I48" i="22"/>
  <c r="I48" i="9"/>
  <c r="R48" i="10"/>
  <c r="F48" i="22"/>
  <c r="F48" i="9"/>
  <c r="K48" i="10"/>
  <c r="K47" i="22"/>
  <c r="K47" i="9"/>
  <c r="AA47" i="10"/>
  <c r="I47" i="22"/>
  <c r="I47" i="9"/>
  <c r="R47" i="10"/>
  <c r="F47" i="22"/>
  <c r="F47" i="9"/>
  <c r="K47" i="10"/>
  <c r="K46" i="22"/>
  <c r="K46" i="9"/>
  <c r="AA46" i="10"/>
  <c r="I46" i="22"/>
  <c r="I46" i="9"/>
  <c r="R46" i="10"/>
  <c r="F46" i="22"/>
  <c r="F46" i="9"/>
  <c r="K46" i="10"/>
  <c r="K45" i="22"/>
  <c r="K45" i="9"/>
  <c r="AA45" i="10"/>
  <c r="I45" i="22"/>
  <c r="I45" i="9"/>
  <c r="R45" i="10"/>
  <c r="F45" i="22"/>
  <c r="F45" i="9"/>
  <c r="K45" i="10"/>
  <c r="K44" i="22"/>
  <c r="K44" i="9"/>
  <c r="AA44" i="10"/>
  <c r="I44" i="22"/>
  <c r="I44" i="9"/>
  <c r="R44" i="10"/>
  <c r="F44" i="22"/>
  <c r="F44" i="9"/>
  <c r="K44" i="10"/>
  <c r="K43" i="22"/>
  <c r="K43" i="9"/>
  <c r="AA43" i="10"/>
  <c r="I43" i="22"/>
  <c r="I43" i="9"/>
  <c r="R43" i="10"/>
  <c r="F43" i="22"/>
  <c r="F43" i="9"/>
  <c r="K43" i="10"/>
  <c r="K42" i="22"/>
  <c r="K42" i="9"/>
  <c r="AA42" i="10"/>
  <c r="I42" i="22"/>
  <c r="I42" i="9"/>
  <c r="R42" i="10"/>
  <c r="F42" i="22"/>
  <c r="F42" i="9"/>
  <c r="K42" i="10"/>
  <c r="K41" i="22"/>
  <c r="K41" i="9"/>
  <c r="AA41" i="10"/>
  <c r="I41" i="22"/>
  <c r="I41" i="9"/>
  <c r="R41" i="10"/>
  <c r="F41" i="22"/>
  <c r="F41" i="9"/>
  <c r="K41" i="10"/>
  <c r="K40" i="22"/>
  <c r="K40" i="9"/>
  <c r="AA40" i="10"/>
  <c r="I40" i="22"/>
  <c r="I40" i="9"/>
  <c r="R40" i="10"/>
  <c r="F40" i="22"/>
  <c r="F40" i="9"/>
  <c r="K40" i="10"/>
  <c r="K39" i="22"/>
  <c r="K39" i="9"/>
  <c r="AA39" i="10"/>
  <c r="I39" i="22"/>
  <c r="I39" i="9"/>
  <c r="R39" i="10"/>
  <c r="F39" i="22"/>
  <c r="F39" i="9"/>
  <c r="K39" i="10"/>
  <c r="K38" i="22"/>
  <c r="K38" i="9"/>
  <c r="AA38" i="10"/>
  <c r="I38" i="22"/>
  <c r="I38" i="9"/>
  <c r="R38" i="10"/>
  <c r="F38" i="22"/>
  <c r="F38" i="9"/>
  <c r="K38" i="10"/>
  <c r="K37" i="22"/>
  <c r="K37" i="9"/>
  <c r="AA37" i="10"/>
  <c r="I37" i="22"/>
  <c r="I37" i="9"/>
  <c r="R37" i="10"/>
  <c r="F37" i="22"/>
  <c r="F37" i="9"/>
  <c r="K37" i="10"/>
  <c r="K36" i="22"/>
  <c r="K36" i="9"/>
  <c r="AA36" i="10"/>
  <c r="I36" i="22"/>
  <c r="I36" i="9"/>
  <c r="R36" i="10"/>
  <c r="F36" i="22"/>
  <c r="F36" i="9"/>
  <c r="K36" i="10"/>
  <c r="K35" i="22"/>
  <c r="K35" i="9"/>
  <c r="AA35" i="10"/>
  <c r="I35" i="22"/>
  <c r="I35" i="9"/>
  <c r="R35" i="10"/>
  <c r="F35" i="22"/>
  <c r="F35" i="9"/>
  <c r="K35" i="10"/>
  <c r="K34" i="22"/>
  <c r="K34" i="9"/>
  <c r="AA34" i="10"/>
  <c r="I34" i="22"/>
  <c r="I34" i="9"/>
  <c r="R34" i="10"/>
  <c r="F34" i="22"/>
  <c r="F34" i="9"/>
  <c r="K34" i="10"/>
  <c r="K33" i="22"/>
  <c r="K33" i="9"/>
  <c r="AA33" i="10"/>
  <c r="I33" i="22"/>
  <c r="I33" i="9"/>
  <c r="R33" i="10"/>
  <c r="F33" i="22"/>
  <c r="F33" i="9"/>
  <c r="K33" i="10"/>
  <c r="K32" i="22"/>
  <c r="K32" i="9"/>
  <c r="AA32" i="10"/>
  <c r="I32" i="22"/>
  <c r="I32" i="9"/>
  <c r="R32" i="10"/>
  <c r="F32" i="22"/>
  <c r="F32" i="9"/>
  <c r="K32" i="10"/>
  <c r="K31" i="22"/>
  <c r="K31" i="9"/>
  <c r="AA31" i="10"/>
  <c r="I31" i="22"/>
  <c r="I31" i="9"/>
  <c r="R31" i="10"/>
  <c r="F31" i="22"/>
  <c r="F31" i="9"/>
  <c r="K31" i="10"/>
  <c r="K30" i="22"/>
  <c r="K30" i="9"/>
  <c r="AA30" i="10"/>
  <c r="I30" i="22"/>
  <c r="I30" i="9"/>
  <c r="R30" i="10"/>
  <c r="F30" i="22"/>
  <c r="F30" i="9"/>
  <c r="K30" i="10"/>
  <c r="K29" i="22"/>
  <c r="K29" i="9"/>
  <c r="AA29" i="10"/>
  <c r="I29" i="22"/>
  <c r="I29" i="9"/>
  <c r="R29" i="10"/>
  <c r="F29" i="22"/>
  <c r="F29" i="9"/>
  <c r="K29" i="10"/>
  <c r="K28" i="22"/>
  <c r="K28" i="9"/>
  <c r="AA28" i="10"/>
  <c r="I28" i="22"/>
  <c r="I28" i="9"/>
  <c r="R28" i="10"/>
  <c r="F28" i="22"/>
  <c r="F28" i="9"/>
  <c r="K28" i="10"/>
  <c r="K27" i="22"/>
  <c r="K27" i="9"/>
  <c r="AA27" i="10"/>
  <c r="I27" i="22"/>
  <c r="I27" i="9"/>
  <c r="R27" i="10"/>
  <c r="F27" i="22"/>
  <c r="F27" i="9"/>
  <c r="K27" i="10"/>
  <c r="K26" i="22"/>
  <c r="K26" i="9"/>
  <c r="AA26" i="10"/>
  <c r="I26" i="22"/>
  <c r="I26" i="9"/>
  <c r="R26" i="10"/>
  <c r="F26" i="22"/>
  <c r="F26" i="9"/>
  <c r="K26" i="10"/>
  <c r="K25" i="22"/>
  <c r="K25" i="9"/>
  <c r="AA25" i="10"/>
  <c r="I25" i="22"/>
  <c r="I25" i="9"/>
  <c r="R25" i="10"/>
  <c r="F25" i="22"/>
  <c r="F25" i="9"/>
  <c r="K25" i="10"/>
  <c r="K24" i="22"/>
  <c r="K24" i="9"/>
  <c r="AA24" i="10"/>
  <c r="I24" i="22"/>
  <c r="I24" i="9"/>
  <c r="R24" i="10"/>
  <c r="F24" i="22"/>
  <c r="F24" i="9"/>
  <c r="K24" i="10"/>
  <c r="K23" i="22"/>
  <c r="K23" i="9"/>
  <c r="AA23" i="10"/>
  <c r="I23" i="22"/>
  <c r="I23" i="9"/>
  <c r="R23" i="10"/>
  <c r="F23" i="22"/>
  <c r="F23" i="9"/>
  <c r="K23" i="10"/>
  <c r="K22" i="22"/>
  <c r="K22" i="9"/>
  <c r="AA22" i="10"/>
  <c r="I22" i="22"/>
  <c r="I22" i="9"/>
  <c r="R22" i="10"/>
  <c r="F22" i="22"/>
  <c r="F22" i="9"/>
  <c r="K22" i="10"/>
  <c r="K21" i="22"/>
  <c r="K21" i="9"/>
  <c r="AA21" i="10"/>
  <c r="I21" i="22"/>
  <c r="I21" i="9"/>
  <c r="R21" i="10"/>
  <c r="F21" i="22"/>
  <c r="F21" i="9"/>
  <c r="K21" i="10"/>
  <c r="K20" i="22"/>
  <c r="K20" i="9"/>
  <c r="AA20" i="10"/>
  <c r="I20" i="22"/>
  <c r="I20" i="9"/>
  <c r="R20" i="10"/>
  <c r="F20" i="22"/>
  <c r="F20" i="9"/>
  <c r="K20" i="10"/>
  <c r="K19" i="22"/>
  <c r="K19" i="9"/>
  <c r="AA19" i="10"/>
  <c r="I19" i="22"/>
  <c r="I19" i="9"/>
  <c r="R19" i="10"/>
  <c r="F19" i="22"/>
  <c r="F19" i="9"/>
  <c r="K19" i="10"/>
  <c r="K18" i="22"/>
  <c r="K18" i="9"/>
  <c r="AA18" i="10"/>
  <c r="I18" i="22"/>
  <c r="I18" i="9"/>
  <c r="R18" i="10"/>
  <c r="F18" i="22"/>
  <c r="F18" i="9"/>
  <c r="K18" i="10"/>
  <c r="K17" i="22"/>
  <c r="K17" i="9"/>
  <c r="AA17" i="10"/>
  <c r="I17" i="22"/>
  <c r="I17" i="9"/>
  <c r="R17" i="10"/>
  <c r="F17" i="22"/>
  <c r="F17" i="9"/>
  <c r="K17" i="10"/>
  <c r="K16" i="22"/>
  <c r="K16" i="9"/>
  <c r="AA16" i="10"/>
  <c r="I16" i="22"/>
  <c r="I16" i="9"/>
  <c r="R16" i="10"/>
  <c r="F16" i="22"/>
  <c r="F16" i="9"/>
  <c r="K16" i="10"/>
  <c r="K15" i="22"/>
  <c r="K15" i="9"/>
  <c r="AA15" i="10"/>
  <c r="I15" i="22"/>
  <c r="I15" i="9"/>
  <c r="R15" i="10"/>
  <c r="F15" i="22"/>
  <c r="F15" i="9"/>
  <c r="K15" i="10"/>
  <c r="K14" i="22"/>
  <c r="K14" i="9"/>
  <c r="AA14" i="10"/>
  <c r="I14" i="22"/>
  <c r="I14" i="9"/>
  <c r="R14" i="10"/>
  <c r="F14" i="22"/>
  <c r="F14" i="9"/>
  <c r="K14" i="10"/>
  <c r="K13" i="22"/>
  <c r="K13" i="9"/>
  <c r="AA13" i="10"/>
  <c r="I13" i="22"/>
  <c r="I13" i="9"/>
  <c r="R13" i="10"/>
  <c r="F13" i="22"/>
  <c r="F13" i="9"/>
  <c r="K13" i="10"/>
  <c r="K12" i="22"/>
  <c r="K12" i="9"/>
  <c r="AA12" i="10"/>
  <c r="I12" i="22"/>
  <c r="I12" i="9"/>
  <c r="R12" i="10"/>
  <c r="F12" i="22"/>
  <c r="F12" i="9"/>
  <c r="K12" i="10"/>
  <c r="K11" i="22"/>
  <c r="K11" i="9"/>
  <c r="AA11" i="10"/>
  <c r="I11" i="22"/>
  <c r="I11" i="9"/>
  <c r="R11" i="10"/>
  <c r="F11" i="22"/>
  <c r="F11" i="9"/>
  <c r="K11" i="10"/>
  <c r="K10" i="22"/>
  <c r="K10" i="9"/>
  <c r="AA10" i="10"/>
  <c r="I10" i="22"/>
  <c r="I10" i="9"/>
  <c r="R10" i="10"/>
  <c r="F10" i="22"/>
  <c r="F10" i="9"/>
  <c r="K10" i="10"/>
  <c r="K9" i="22"/>
  <c r="K9" i="9"/>
  <c r="AA9" i="10"/>
  <c r="I9" i="22"/>
  <c r="I9" i="9"/>
  <c r="R9" i="10"/>
  <c r="F9" i="22"/>
  <c r="F9" i="9"/>
  <c r="K9" i="10"/>
  <c r="K8" i="22"/>
  <c r="K8" i="9"/>
  <c r="AA8" i="10"/>
  <c r="I8" i="22"/>
  <c r="I8" i="9"/>
  <c r="R8" i="10"/>
  <c r="F8" i="22"/>
  <c r="F8" i="9"/>
  <c r="K8" i="10"/>
  <c r="K7" i="22"/>
  <c r="K7" i="9"/>
  <c r="AA7" i="10"/>
  <c r="F200" i="22"/>
  <c r="F200" i="9"/>
  <c r="Q199" i="22"/>
  <c r="Q199" i="9"/>
  <c r="K199" i="22"/>
  <c r="K199" i="9"/>
  <c r="I199" i="22"/>
  <c r="I199" i="9"/>
  <c r="N198" i="22"/>
  <c r="N198" i="9"/>
  <c r="J198" i="22"/>
  <c r="J198" i="9"/>
  <c r="F198" i="22"/>
  <c r="F198" i="9"/>
  <c r="Q197" i="22"/>
  <c r="Q197" i="9"/>
  <c r="K197" i="22"/>
  <c r="K197" i="9"/>
  <c r="I197" i="22"/>
  <c r="I197" i="9"/>
  <c r="N196" i="22"/>
  <c r="N196" i="9"/>
  <c r="F196" i="22"/>
  <c r="F196" i="9"/>
  <c r="N187" i="22"/>
  <c r="N187" i="9"/>
  <c r="N185" i="22"/>
  <c r="N185" i="9"/>
  <c r="Q183" i="9"/>
  <c r="Q174" i="22"/>
  <c r="Q174" i="9"/>
  <c r="K174" i="22"/>
  <c r="K174" i="9"/>
  <c r="I174" i="22"/>
  <c r="I174" i="9"/>
  <c r="F174" i="22"/>
  <c r="F174" i="9"/>
  <c r="Q173" i="22"/>
  <c r="Q173" i="9"/>
  <c r="K173" i="22"/>
  <c r="K173" i="9"/>
  <c r="I173" i="22"/>
  <c r="I173" i="9"/>
  <c r="G173" i="22"/>
  <c r="F173" i="22"/>
  <c r="F173" i="9"/>
  <c r="Q172" i="22"/>
  <c r="Q172" i="9"/>
  <c r="K172" i="22"/>
  <c r="K172" i="9"/>
  <c r="I172" i="22"/>
  <c r="I172" i="9"/>
  <c r="G172" i="22"/>
  <c r="G172" i="9"/>
  <c r="F172" i="22"/>
  <c r="F172" i="9"/>
  <c r="Q171" i="22"/>
  <c r="Q171" i="9"/>
  <c r="K171" i="22"/>
  <c r="K171" i="9"/>
  <c r="I171" i="22"/>
  <c r="I171" i="9"/>
  <c r="F171" i="22"/>
  <c r="F171" i="9"/>
  <c r="Q170" i="22"/>
  <c r="Q170" i="9"/>
  <c r="K170" i="22"/>
  <c r="K170" i="9"/>
  <c r="I170" i="22"/>
  <c r="I170" i="9"/>
  <c r="F170" i="22"/>
  <c r="F170" i="9"/>
  <c r="Q169" i="22"/>
  <c r="Q169" i="9"/>
  <c r="K169" i="22"/>
  <c r="K169" i="9"/>
  <c r="I169" i="22"/>
  <c r="I169" i="9"/>
  <c r="F169" i="22"/>
  <c r="F169" i="9"/>
  <c r="Q168" i="22"/>
  <c r="Q168" i="9"/>
  <c r="K168" i="22"/>
  <c r="K168" i="9"/>
  <c r="I168" i="22"/>
  <c r="I168" i="9"/>
  <c r="F168" i="22"/>
  <c r="F168" i="9"/>
  <c r="Q167" i="22"/>
  <c r="Q167" i="9"/>
  <c r="K167" i="22"/>
  <c r="K167" i="9"/>
  <c r="I167" i="22"/>
  <c r="I167" i="9"/>
  <c r="F167" i="22"/>
  <c r="F167" i="9"/>
  <c r="Q166" i="22"/>
  <c r="Q166" i="9"/>
  <c r="K166" i="22"/>
  <c r="K166" i="9"/>
  <c r="I166" i="22"/>
  <c r="I166" i="9"/>
  <c r="F166" i="22"/>
  <c r="F166" i="9"/>
  <c r="Q165" i="22"/>
  <c r="Q165" i="9"/>
  <c r="K165" i="22"/>
  <c r="K165" i="9"/>
  <c r="I165" i="22"/>
  <c r="I165" i="9"/>
  <c r="F165" i="22"/>
  <c r="F165" i="9"/>
  <c r="Q164" i="22"/>
  <c r="Q164" i="9"/>
  <c r="K164" i="22"/>
  <c r="K164" i="9"/>
  <c r="I164" i="22"/>
  <c r="I164" i="9"/>
  <c r="G164" i="22"/>
  <c r="G164" i="9"/>
  <c r="F164" i="22"/>
  <c r="F164" i="9"/>
  <c r="Q163" i="22"/>
  <c r="Q163" i="9"/>
  <c r="K163" i="22"/>
  <c r="K163" i="9"/>
  <c r="I163" i="22"/>
  <c r="I163" i="9"/>
  <c r="F163" i="22"/>
  <c r="F163" i="9"/>
  <c r="Q162" i="22"/>
  <c r="Q162" i="9"/>
  <c r="K162" i="22"/>
  <c r="K162" i="9"/>
  <c r="I162" i="22"/>
  <c r="I162" i="9"/>
  <c r="G162" i="22"/>
  <c r="G162" i="9"/>
  <c r="F162" i="22"/>
  <c r="F162" i="9"/>
  <c r="Q161" i="22"/>
  <c r="Q161" i="9"/>
  <c r="K161" i="22"/>
  <c r="K161" i="9"/>
  <c r="I161" i="22"/>
  <c r="I161" i="9"/>
  <c r="G161" i="22"/>
  <c r="G161" i="9"/>
  <c r="F161" i="22"/>
  <c r="F161" i="9"/>
  <c r="Q160" i="22"/>
  <c r="Q160" i="9"/>
  <c r="K160" i="22"/>
  <c r="K160" i="9"/>
  <c r="I160" i="22"/>
  <c r="I160" i="9"/>
  <c r="F160" i="22"/>
  <c r="F160" i="9"/>
  <c r="Q159" i="22"/>
  <c r="Q159" i="9"/>
  <c r="K159" i="22"/>
  <c r="K159" i="9"/>
  <c r="I159" i="22"/>
  <c r="I159" i="9"/>
  <c r="F159" i="22"/>
  <c r="F159" i="9"/>
  <c r="Q158" i="22"/>
  <c r="Q158" i="9"/>
  <c r="K158" i="22"/>
  <c r="K158" i="9"/>
  <c r="I158" i="22"/>
  <c r="I158" i="9"/>
  <c r="G158" i="22"/>
  <c r="G158" i="9"/>
  <c r="F158" i="22"/>
  <c r="F158" i="9"/>
  <c r="Q157" i="22"/>
  <c r="Q157" i="9"/>
  <c r="K157" i="22"/>
  <c r="K157" i="9"/>
  <c r="I157" i="22"/>
  <c r="I157" i="9"/>
  <c r="G157" i="9"/>
  <c r="F157" i="22"/>
  <c r="F157" i="9"/>
  <c r="Q156" i="22"/>
  <c r="Q156" i="9"/>
  <c r="K156" i="22"/>
  <c r="K156" i="9"/>
  <c r="I156" i="22"/>
  <c r="I156" i="9"/>
  <c r="F156" i="22"/>
  <c r="F156" i="9"/>
  <c r="Q155" i="22"/>
  <c r="Q155" i="9"/>
  <c r="K155" i="22"/>
  <c r="K155" i="9"/>
  <c r="I155" i="22"/>
  <c r="I155" i="9"/>
  <c r="F155" i="22"/>
  <c r="F155" i="9"/>
  <c r="Q154" i="22"/>
  <c r="Q154" i="9"/>
  <c r="K154" i="22"/>
  <c r="K154" i="9"/>
  <c r="I154" i="22"/>
  <c r="I154" i="9"/>
  <c r="G154" i="22"/>
  <c r="G154" i="9"/>
  <c r="F154" i="22"/>
  <c r="F154" i="9"/>
  <c r="Q153" i="22"/>
  <c r="Q153" i="9"/>
  <c r="K153" i="22"/>
  <c r="K153" i="9"/>
  <c r="I153" i="22"/>
  <c r="I153" i="9"/>
  <c r="F153" i="22"/>
  <c r="F153" i="9"/>
  <c r="Q152" i="22"/>
  <c r="Q152" i="9"/>
  <c r="K152" i="22"/>
  <c r="K152" i="9"/>
  <c r="I152" i="22"/>
  <c r="I152" i="9"/>
  <c r="G152" i="22"/>
  <c r="G152" i="9"/>
  <c r="F152" i="22"/>
  <c r="F152" i="9"/>
  <c r="Q151" i="22"/>
  <c r="Q151" i="9"/>
  <c r="K151" i="22"/>
  <c r="K151" i="9"/>
  <c r="I151" i="22"/>
  <c r="I151" i="9"/>
  <c r="F151" i="22"/>
  <c r="F151" i="9"/>
  <c r="Q150" i="22"/>
  <c r="Q150" i="9"/>
  <c r="K150" i="22"/>
  <c r="K150" i="9"/>
  <c r="I150" i="22"/>
  <c r="I150" i="9"/>
  <c r="G150" i="22"/>
  <c r="F150" i="22"/>
  <c r="F150" i="9"/>
  <c r="Q149" i="22"/>
  <c r="Q149" i="9"/>
  <c r="K149" i="22"/>
  <c r="K149" i="9"/>
  <c r="I149" i="22"/>
  <c r="I149" i="9"/>
  <c r="G149" i="22"/>
  <c r="F149" i="22"/>
  <c r="F149" i="9"/>
  <c r="Q148" i="22"/>
  <c r="Q148" i="9"/>
  <c r="K148" i="22"/>
  <c r="K148" i="9"/>
  <c r="I148" i="22"/>
  <c r="I148" i="9"/>
  <c r="F148" i="22"/>
  <c r="F148" i="9"/>
  <c r="Q147" i="22"/>
  <c r="Q147" i="9"/>
  <c r="K147" i="22"/>
  <c r="K147" i="9"/>
  <c r="I147" i="22"/>
  <c r="I147" i="9"/>
  <c r="G147" i="22"/>
  <c r="F147" i="22"/>
  <c r="F147" i="9"/>
  <c r="Q146" i="22"/>
  <c r="Q146" i="9"/>
  <c r="K146" i="22"/>
  <c r="K146" i="9"/>
  <c r="I146" i="22"/>
  <c r="I146" i="9"/>
  <c r="G146" i="9"/>
  <c r="F146" i="22"/>
  <c r="F146" i="9"/>
  <c r="Q145" i="22"/>
  <c r="Q145" i="9"/>
  <c r="K145" i="22"/>
  <c r="K145" i="9"/>
  <c r="I145" i="22"/>
  <c r="I145" i="9"/>
  <c r="F145" i="22"/>
  <c r="F145" i="9"/>
  <c r="Q144" i="22"/>
  <c r="Q144" i="9"/>
  <c r="K144" i="22"/>
  <c r="K144" i="9"/>
  <c r="I144" i="22"/>
  <c r="I144" i="9"/>
  <c r="F144" i="22"/>
  <c r="F144" i="9"/>
  <c r="Q143" i="22"/>
  <c r="Q143" i="9"/>
  <c r="K143" i="22"/>
  <c r="K143" i="9"/>
  <c r="I143" i="22"/>
  <c r="I143" i="9"/>
  <c r="F143" i="22"/>
  <c r="F143" i="9"/>
  <c r="Q142" i="22"/>
  <c r="Q142" i="9"/>
  <c r="K142" i="22"/>
  <c r="K142" i="9"/>
  <c r="I142" i="22"/>
  <c r="I142" i="9"/>
  <c r="F142" i="22"/>
  <c r="F142" i="9"/>
  <c r="Q141" i="22"/>
  <c r="Q141" i="9"/>
  <c r="K141" i="22"/>
  <c r="K141" i="9"/>
  <c r="I141" i="22"/>
  <c r="I141" i="9"/>
  <c r="F141" i="22"/>
  <c r="F141" i="9"/>
  <c r="Q140" i="22"/>
  <c r="Q140" i="9"/>
  <c r="K140" i="22"/>
  <c r="K140" i="9"/>
  <c r="I140" i="22"/>
  <c r="I140" i="9"/>
  <c r="F140" i="22"/>
  <c r="F140" i="9"/>
  <c r="Q139" i="22"/>
  <c r="Q139" i="9"/>
  <c r="K139" i="22"/>
  <c r="K139" i="9"/>
  <c r="I139" i="22"/>
  <c r="I139" i="9"/>
  <c r="F139" i="22"/>
  <c r="F139" i="9"/>
  <c r="Q138" i="22"/>
  <c r="Q138" i="9"/>
  <c r="K138" i="22"/>
  <c r="K138" i="9"/>
  <c r="I138" i="22"/>
  <c r="I138" i="9"/>
  <c r="G138" i="22"/>
  <c r="F138" i="22"/>
  <c r="F138" i="9"/>
  <c r="Q137" i="22"/>
  <c r="Q137" i="9"/>
  <c r="K137" i="22"/>
  <c r="K137" i="9"/>
  <c r="I137" i="22"/>
  <c r="I137" i="9"/>
  <c r="F137" i="22"/>
  <c r="F137" i="9"/>
  <c r="Q136" i="22"/>
  <c r="Q136" i="9"/>
  <c r="K136" i="22"/>
  <c r="K136" i="9"/>
  <c r="I136" i="22"/>
  <c r="I136" i="9"/>
  <c r="G136" i="22"/>
  <c r="G136" i="9"/>
  <c r="F136" i="22"/>
  <c r="F136" i="9"/>
  <c r="Q135" i="22"/>
  <c r="Q135" i="9"/>
  <c r="K135" i="22"/>
  <c r="K135" i="9"/>
  <c r="I135" i="22"/>
  <c r="I135" i="9"/>
  <c r="F135" i="22"/>
  <c r="F135" i="9"/>
  <c r="Q134" i="22"/>
  <c r="Q134" i="9"/>
  <c r="K134" i="22"/>
  <c r="K134" i="9"/>
  <c r="I134" i="22"/>
  <c r="I134" i="9"/>
  <c r="G134" i="9"/>
  <c r="F134" i="22"/>
  <c r="F134" i="9"/>
  <c r="Q133" i="22"/>
  <c r="Q133" i="9"/>
  <c r="K133" i="22"/>
  <c r="K133" i="9"/>
  <c r="I133" i="22"/>
  <c r="I133" i="9"/>
  <c r="G133" i="9"/>
  <c r="F133" i="22"/>
  <c r="F133" i="9"/>
  <c r="Q132" i="22"/>
  <c r="Q132" i="9"/>
  <c r="K132" i="22"/>
  <c r="K132" i="9"/>
  <c r="I132" i="22"/>
  <c r="I132" i="9"/>
  <c r="G132" i="22"/>
  <c r="G132" i="9"/>
  <c r="F132" i="22"/>
  <c r="F132" i="9"/>
  <c r="Q131" i="22"/>
  <c r="Q131" i="9"/>
  <c r="K131" i="22"/>
  <c r="K131" i="9"/>
  <c r="I131" i="22"/>
  <c r="I131" i="9"/>
  <c r="F131" i="22"/>
  <c r="F131" i="9"/>
  <c r="Q130" i="22"/>
  <c r="Q130" i="9"/>
  <c r="K130" i="22"/>
  <c r="K130" i="9"/>
  <c r="I130" i="22"/>
  <c r="I130" i="9"/>
  <c r="F130" i="22"/>
  <c r="F130" i="9"/>
  <c r="Q129" i="22"/>
  <c r="Q129" i="9"/>
  <c r="K129" i="22"/>
  <c r="K129" i="9"/>
  <c r="I129" i="22"/>
  <c r="I129" i="9"/>
  <c r="F129" i="22"/>
  <c r="F129" i="9"/>
  <c r="Q128" i="22"/>
  <c r="Q128" i="9"/>
  <c r="K128" i="22"/>
  <c r="K128" i="9"/>
  <c r="I128" i="22"/>
  <c r="I128" i="9"/>
  <c r="F128" i="22"/>
  <c r="F128" i="9"/>
  <c r="Q127" i="22"/>
  <c r="Q127" i="9"/>
  <c r="K127" i="22"/>
  <c r="K127" i="9"/>
  <c r="I127" i="22"/>
  <c r="I127" i="9"/>
  <c r="F127" i="22"/>
  <c r="F127" i="9"/>
  <c r="Q126" i="22"/>
  <c r="Q126" i="9"/>
  <c r="K126" i="22"/>
  <c r="K126" i="9"/>
  <c r="I126" i="22"/>
  <c r="I126" i="9"/>
  <c r="G126" i="22"/>
  <c r="G126" i="9"/>
  <c r="F126" i="22"/>
  <c r="F126" i="9"/>
  <c r="Q125" i="22"/>
  <c r="Q125" i="9"/>
  <c r="K125" i="22"/>
  <c r="K125" i="9"/>
  <c r="I125" i="22"/>
  <c r="I125" i="9"/>
  <c r="G125" i="22"/>
  <c r="F125" i="22"/>
  <c r="F125" i="9"/>
  <c r="Q124" i="22"/>
  <c r="Q124" i="9"/>
  <c r="K124" i="22"/>
  <c r="K124" i="9"/>
  <c r="I124" i="22"/>
  <c r="I124" i="9"/>
  <c r="G124" i="9"/>
  <c r="F124" i="22"/>
  <c r="F124" i="9"/>
  <c r="Q123" i="22"/>
  <c r="Q123" i="9"/>
  <c r="K123" i="22"/>
  <c r="K123" i="9"/>
  <c r="I123" i="22"/>
  <c r="I123" i="9"/>
  <c r="F123" i="22"/>
  <c r="F123" i="9"/>
  <c r="Q122" i="22"/>
  <c r="Q122" i="9"/>
  <c r="K122" i="22"/>
  <c r="K122" i="9"/>
  <c r="I122" i="22"/>
  <c r="I122" i="9"/>
  <c r="G122" i="9"/>
  <c r="F122" i="22"/>
  <c r="F122" i="9"/>
  <c r="Q121" i="22"/>
  <c r="Q121" i="9"/>
  <c r="K121" i="22"/>
  <c r="K121" i="9"/>
  <c r="I121" i="22"/>
  <c r="I121" i="9"/>
  <c r="G121" i="22"/>
  <c r="F121" i="22"/>
  <c r="F121" i="9"/>
  <c r="Q120" i="22"/>
  <c r="Q120" i="9"/>
  <c r="K120" i="22"/>
  <c r="K120" i="9"/>
  <c r="I120" i="22"/>
  <c r="I120" i="9"/>
  <c r="G120" i="22"/>
  <c r="G120" i="9"/>
  <c r="F120" i="22"/>
  <c r="F120" i="9"/>
  <c r="Q119" i="22"/>
  <c r="Q119" i="9"/>
  <c r="K119" i="22"/>
  <c r="K119" i="9"/>
  <c r="I119" i="22"/>
  <c r="I119" i="9"/>
  <c r="F119" i="22"/>
  <c r="F119" i="9"/>
  <c r="Q118" i="22"/>
  <c r="Q118" i="9"/>
  <c r="K118" i="22"/>
  <c r="K118" i="9"/>
  <c r="I118" i="22"/>
  <c r="I118" i="9"/>
  <c r="G118" i="22"/>
  <c r="G118" i="9"/>
  <c r="F118" i="22"/>
  <c r="F118" i="9"/>
  <c r="Q117" i="22"/>
  <c r="Q117" i="9"/>
  <c r="K117" i="22"/>
  <c r="K117" i="9"/>
  <c r="I117" i="22"/>
  <c r="I117" i="9"/>
  <c r="F117" i="22"/>
  <c r="F117" i="9"/>
  <c r="Q116" i="22"/>
  <c r="Q116" i="9"/>
  <c r="K116" i="22"/>
  <c r="K116" i="9"/>
  <c r="I116" i="22"/>
  <c r="I116" i="9"/>
  <c r="F116" i="22"/>
  <c r="F116" i="9"/>
  <c r="Q115" i="22"/>
  <c r="Q115" i="9"/>
  <c r="K115" i="22"/>
  <c r="K115" i="9"/>
  <c r="I115" i="22"/>
  <c r="I115" i="9"/>
  <c r="F115" i="22"/>
  <c r="F115" i="9"/>
  <c r="Q114" i="22"/>
  <c r="Q114" i="9"/>
  <c r="K114" i="22"/>
  <c r="K114" i="9"/>
  <c r="I114" i="22"/>
  <c r="I114" i="9"/>
  <c r="G114" i="22"/>
  <c r="G114" i="9"/>
  <c r="F114" i="22"/>
  <c r="F114" i="9"/>
  <c r="Q113" i="22"/>
  <c r="Q113" i="9"/>
  <c r="K113" i="22"/>
  <c r="K113" i="9"/>
  <c r="I113" i="22"/>
  <c r="I113" i="9"/>
  <c r="F113" i="22"/>
  <c r="F113" i="9"/>
  <c r="Q112" i="22"/>
  <c r="Q112" i="9"/>
  <c r="K112" i="22"/>
  <c r="K112" i="9"/>
  <c r="I112" i="22"/>
  <c r="I112" i="9"/>
  <c r="G112" i="9"/>
  <c r="F112" i="22"/>
  <c r="F112" i="9"/>
  <c r="Q111" i="22"/>
  <c r="Q111" i="9"/>
  <c r="K111" i="22"/>
  <c r="K111" i="9"/>
  <c r="I111" i="22"/>
  <c r="I111" i="9"/>
  <c r="F111" i="22"/>
  <c r="F111" i="9"/>
  <c r="Q110" i="22"/>
  <c r="Q110" i="9"/>
  <c r="K110" i="22"/>
  <c r="K110" i="9"/>
  <c r="I110" i="22"/>
  <c r="I110" i="9"/>
  <c r="F110" i="22"/>
  <c r="F110" i="9"/>
  <c r="Q109" i="22"/>
  <c r="Q109" i="9"/>
  <c r="K109" i="22"/>
  <c r="K109" i="9"/>
  <c r="I109" i="22"/>
  <c r="I109" i="9"/>
  <c r="F109" i="22"/>
  <c r="F109" i="9"/>
  <c r="Q108" i="22"/>
  <c r="Q108" i="9"/>
  <c r="K108" i="22"/>
  <c r="K108" i="9"/>
  <c r="I108" i="22"/>
  <c r="I108" i="9"/>
  <c r="F108" i="22"/>
  <c r="F108" i="9"/>
  <c r="Q107" i="22"/>
  <c r="Q107" i="9"/>
  <c r="K107" i="22"/>
  <c r="K107" i="9"/>
  <c r="I107" i="22"/>
  <c r="I107" i="9"/>
  <c r="F107" i="22"/>
  <c r="F107" i="9"/>
  <c r="Q106" i="22"/>
  <c r="Q106" i="9"/>
  <c r="K106" i="22"/>
  <c r="K106" i="9"/>
  <c r="I106" i="22"/>
  <c r="I106" i="9"/>
  <c r="F106" i="22"/>
  <c r="F106" i="9"/>
  <c r="Q105" i="22"/>
  <c r="Q105" i="9"/>
  <c r="K105" i="22"/>
  <c r="K105" i="9"/>
  <c r="I105" i="22"/>
  <c r="I105" i="9"/>
  <c r="F105" i="22"/>
  <c r="F105" i="9"/>
  <c r="Q104" i="22"/>
  <c r="Q104" i="9"/>
  <c r="K104" i="22"/>
  <c r="K104" i="9"/>
  <c r="I104" i="22"/>
  <c r="I104" i="9"/>
  <c r="G104" i="22"/>
  <c r="F104" i="22"/>
  <c r="F104" i="9"/>
  <c r="Q103" i="22"/>
  <c r="Q103" i="9"/>
  <c r="K103" i="22"/>
  <c r="K103" i="9"/>
  <c r="I103" i="22"/>
  <c r="I103" i="9"/>
  <c r="F103" i="22"/>
  <c r="F103" i="9"/>
  <c r="Q102" i="22"/>
  <c r="Q102" i="9"/>
  <c r="K102" i="22"/>
  <c r="K102" i="9"/>
  <c r="I102" i="22"/>
  <c r="I102" i="9"/>
  <c r="G102" i="22"/>
  <c r="G102" i="9"/>
  <c r="F102" i="22"/>
  <c r="F102" i="9"/>
  <c r="Q101" i="22"/>
  <c r="Q101" i="9"/>
  <c r="K101" i="22"/>
  <c r="K101" i="9"/>
  <c r="I101" i="22"/>
  <c r="I101" i="9"/>
  <c r="G101" i="22"/>
  <c r="F101" i="22"/>
  <c r="F101" i="9"/>
  <c r="Q100" i="22"/>
  <c r="Q100" i="9"/>
  <c r="K100" i="22"/>
  <c r="K100" i="9"/>
  <c r="I100" i="22"/>
  <c r="I100" i="9"/>
  <c r="G100" i="22"/>
  <c r="G100" i="9"/>
  <c r="F100" i="22"/>
  <c r="F100" i="9"/>
  <c r="Q99" i="22"/>
  <c r="Q99" i="9"/>
  <c r="K99" i="22"/>
  <c r="K99" i="9"/>
  <c r="I99" i="22"/>
  <c r="I99" i="9"/>
  <c r="G99" i="22"/>
  <c r="G99" i="9"/>
  <c r="F99" i="22"/>
  <c r="F99" i="9"/>
  <c r="Q98" i="22"/>
  <c r="Q98" i="9"/>
  <c r="K98" i="22"/>
  <c r="K98" i="9"/>
  <c r="I98" i="22"/>
  <c r="I98" i="9"/>
  <c r="G98" i="22"/>
  <c r="G98" i="9"/>
  <c r="F98" i="22"/>
  <c r="F98" i="9"/>
  <c r="Q97" i="22"/>
  <c r="Q97" i="9"/>
  <c r="K97" i="22"/>
  <c r="K97" i="9"/>
  <c r="I97" i="22"/>
  <c r="I97" i="9"/>
  <c r="G97" i="22"/>
  <c r="G97" i="9"/>
  <c r="F97" i="22"/>
  <c r="F97" i="9"/>
  <c r="Q96" i="22"/>
  <c r="Q96" i="9"/>
  <c r="K96" i="22"/>
  <c r="K96" i="9"/>
  <c r="Q95" i="22"/>
  <c r="Q95" i="9"/>
  <c r="AI95" i="10"/>
  <c r="Q94" i="22"/>
  <c r="Q94" i="9"/>
  <c r="AI94" i="10"/>
  <c r="Q93" i="22"/>
  <c r="Q93" i="9"/>
  <c r="AI93" i="10"/>
  <c r="G93" i="22"/>
  <c r="G93" i="9"/>
  <c r="O93" i="10"/>
  <c r="Q92" i="22"/>
  <c r="Q92" i="9"/>
  <c r="AI92" i="10"/>
  <c r="G92" i="9"/>
  <c r="Q91" i="22"/>
  <c r="Q91" i="9"/>
  <c r="AI91" i="10"/>
  <c r="Q90" i="22"/>
  <c r="Q90" i="9"/>
  <c r="AI90" i="10"/>
  <c r="Q89" i="22"/>
  <c r="Q89" i="9"/>
  <c r="AI89" i="10"/>
  <c r="G89" i="22"/>
  <c r="Q88" i="22"/>
  <c r="Q88" i="9"/>
  <c r="AI88" i="10"/>
  <c r="Q87" i="22"/>
  <c r="Q87" i="9"/>
  <c r="AI87" i="10"/>
  <c r="Q86" i="22"/>
  <c r="Q86" i="9"/>
  <c r="AI86" i="10"/>
  <c r="G86" i="22"/>
  <c r="G86" i="9"/>
  <c r="O86" i="10"/>
  <c r="Q85" i="22"/>
  <c r="Q85" i="9"/>
  <c r="AI85" i="10"/>
  <c r="O85" i="10"/>
  <c r="Q84" i="22"/>
  <c r="Q84" i="9"/>
  <c r="AI84" i="10"/>
  <c r="Q83" i="22"/>
  <c r="Q83" i="9"/>
  <c r="AI83" i="10"/>
  <c r="G83" i="22"/>
  <c r="G83" i="9"/>
  <c r="O83" i="10"/>
  <c r="Q82" i="22"/>
  <c r="Q82" i="9"/>
  <c r="AI82" i="10"/>
  <c r="G82" i="22"/>
  <c r="G82" i="9"/>
  <c r="O82" i="10"/>
  <c r="Q81" i="22"/>
  <c r="Q81" i="9"/>
  <c r="AI81" i="10"/>
  <c r="G81" i="22"/>
  <c r="G81" i="9"/>
  <c r="O81" i="10"/>
  <c r="Q80" i="22"/>
  <c r="Q80" i="9"/>
  <c r="AI80" i="10"/>
  <c r="G80" i="22"/>
  <c r="Q79" i="22"/>
  <c r="Q79" i="9"/>
  <c r="AI79" i="10"/>
  <c r="O79" i="10"/>
  <c r="Q78" i="22"/>
  <c r="Q78" i="9"/>
  <c r="AI78" i="10"/>
  <c r="Q77" i="22"/>
  <c r="Q77" i="9"/>
  <c r="AI77" i="10"/>
  <c r="G77" i="22"/>
  <c r="G77" i="9"/>
  <c r="O77" i="10"/>
  <c r="Q76" i="22"/>
  <c r="Q76" i="9"/>
  <c r="AI76" i="10"/>
  <c r="G76" i="22"/>
  <c r="Q75" i="22"/>
  <c r="Q75" i="9"/>
  <c r="AI75" i="10"/>
  <c r="Q74" i="22"/>
  <c r="Q74" i="9"/>
  <c r="AI74" i="10"/>
  <c r="Q73" i="22"/>
  <c r="Q73" i="9"/>
  <c r="AI73" i="10"/>
  <c r="Q72" i="22"/>
  <c r="Q72" i="9"/>
  <c r="AI72" i="10"/>
  <c r="Q71" i="22"/>
  <c r="Q71" i="9"/>
  <c r="AI71" i="10"/>
  <c r="Q70" i="22"/>
  <c r="Q70" i="9"/>
  <c r="AI70" i="10"/>
  <c r="G70" i="22"/>
  <c r="G70" i="9"/>
  <c r="O70" i="10"/>
  <c r="Q69" i="22"/>
  <c r="Q69" i="9"/>
  <c r="AI69" i="10"/>
  <c r="O69" i="10"/>
  <c r="Q68" i="22"/>
  <c r="Q68" i="9"/>
  <c r="AI68" i="10"/>
  <c r="Q67" i="22"/>
  <c r="Q67" i="9"/>
  <c r="AI67" i="10"/>
  <c r="Q66" i="22"/>
  <c r="Q66" i="9"/>
  <c r="AI66" i="10"/>
  <c r="G66" i="22"/>
  <c r="G66" i="9"/>
  <c r="O66" i="10"/>
  <c r="Q65" i="22"/>
  <c r="Q65" i="9"/>
  <c r="AI65" i="10"/>
  <c r="Q64" i="22"/>
  <c r="Q64" i="9"/>
  <c r="AI64" i="10"/>
  <c r="Q63" i="22"/>
  <c r="Q63" i="9"/>
  <c r="AI63" i="10"/>
  <c r="G63" i="22"/>
  <c r="G63" i="9"/>
  <c r="O63" i="10"/>
  <c r="Q62" i="22"/>
  <c r="Q62" i="9"/>
  <c r="AI62" i="10"/>
  <c r="G62" i="9"/>
  <c r="O62" i="10"/>
  <c r="Q61" i="22"/>
  <c r="Q61" i="9"/>
  <c r="AI61" i="10"/>
  <c r="O61" i="10"/>
  <c r="Q60" i="22"/>
  <c r="Q60" i="9"/>
  <c r="AI60" i="10"/>
  <c r="O60" i="10"/>
  <c r="Q59" i="22"/>
  <c r="Q59" i="9"/>
  <c r="AI59" i="10"/>
  <c r="Q58" i="22"/>
  <c r="Q58" i="9"/>
  <c r="AI58" i="10"/>
  <c r="G58" i="22"/>
  <c r="Q57" i="22"/>
  <c r="Q57" i="9"/>
  <c r="AI57" i="10"/>
  <c r="G57" i="22"/>
  <c r="G57" i="9"/>
  <c r="O57" i="10"/>
  <c r="Q56" i="22"/>
  <c r="Q56" i="9"/>
  <c r="AI56" i="10"/>
  <c r="Q55" i="22"/>
  <c r="Q55" i="9"/>
  <c r="AI55" i="10"/>
  <c r="G55" i="22"/>
  <c r="G55" i="9"/>
  <c r="O55" i="10"/>
  <c r="Q54" i="22"/>
  <c r="Q54" i="9"/>
  <c r="AI54" i="10"/>
  <c r="G54" i="22"/>
  <c r="Q53" i="22"/>
  <c r="Q53" i="9"/>
  <c r="AI53" i="10"/>
  <c r="G53" i="22"/>
  <c r="G53" i="9"/>
  <c r="O53" i="10"/>
  <c r="Q52" i="22"/>
  <c r="Q52" i="9"/>
  <c r="AI52" i="10"/>
  <c r="G52" i="22"/>
  <c r="Q51" i="22"/>
  <c r="Q51" i="9"/>
  <c r="AI51" i="10"/>
  <c r="O51" i="10"/>
  <c r="Q50" i="22"/>
  <c r="Q50" i="9"/>
  <c r="AI50" i="10"/>
  <c r="G50" i="22"/>
  <c r="G50" i="9"/>
  <c r="O50" i="10"/>
  <c r="Q49" i="22"/>
  <c r="Q49" i="9"/>
  <c r="AI49" i="10"/>
  <c r="Q48" i="22"/>
  <c r="Q48" i="9"/>
  <c r="AI48" i="10"/>
  <c r="G48" i="9"/>
  <c r="Q47" i="22"/>
  <c r="Q47" i="9"/>
  <c r="AI47" i="10"/>
  <c r="Q46" i="22"/>
  <c r="Q46" i="9"/>
  <c r="AI46" i="10"/>
  <c r="Q45" i="22"/>
  <c r="Q45" i="9"/>
  <c r="AI45" i="10"/>
  <c r="G45" i="22"/>
  <c r="Q44" i="22"/>
  <c r="Q44" i="9"/>
  <c r="AI44" i="10"/>
  <c r="O44" i="10"/>
  <c r="Q43" i="22"/>
  <c r="Q43" i="9"/>
  <c r="AI43" i="10"/>
  <c r="Q42" i="22"/>
  <c r="Q42" i="9"/>
  <c r="AI42" i="10"/>
  <c r="Q41" i="22"/>
  <c r="Q41" i="9"/>
  <c r="AI41" i="10"/>
  <c r="Q40" i="22"/>
  <c r="Q40" i="9"/>
  <c r="AI40" i="10"/>
  <c r="Q39" i="22"/>
  <c r="Q39" i="9"/>
  <c r="AI39" i="10"/>
  <c r="G39" i="22"/>
  <c r="Q38" i="22"/>
  <c r="Q38" i="9"/>
  <c r="AI38" i="10"/>
  <c r="G38" i="22"/>
  <c r="G38" i="9"/>
  <c r="Q37" i="22"/>
  <c r="Q37" i="9"/>
  <c r="AI37" i="10"/>
  <c r="G37" i="22"/>
  <c r="G37" i="9"/>
  <c r="O37" i="10"/>
  <c r="Q36" i="22"/>
  <c r="Q36" i="9"/>
  <c r="AI36" i="10"/>
  <c r="O36" i="10"/>
  <c r="Q35" i="22"/>
  <c r="Q35" i="9"/>
  <c r="AI35" i="10"/>
  <c r="G35" i="22"/>
  <c r="G35" i="9"/>
  <c r="O35" i="10"/>
  <c r="Q34" i="22"/>
  <c r="Q34" i="9"/>
  <c r="AI34" i="10"/>
  <c r="G34" i="22"/>
  <c r="G34" i="9"/>
  <c r="O34" i="10"/>
  <c r="Q33" i="22"/>
  <c r="Q33" i="9"/>
  <c r="AI33" i="10"/>
  <c r="G33" i="22"/>
  <c r="G33" i="9"/>
  <c r="O33" i="10"/>
  <c r="Q32" i="22"/>
  <c r="Q32" i="9"/>
  <c r="AI32" i="10"/>
  <c r="Q31" i="22"/>
  <c r="Q31" i="9"/>
  <c r="AI31" i="10"/>
  <c r="G31" i="22"/>
  <c r="G31" i="9"/>
  <c r="Q30" i="22"/>
  <c r="Q30" i="9"/>
  <c r="AI30" i="10"/>
  <c r="Q29" i="22"/>
  <c r="Q29" i="9"/>
  <c r="AI29" i="10"/>
  <c r="Q28" i="22"/>
  <c r="Q28" i="9"/>
  <c r="AI28" i="10"/>
  <c r="G28" i="22"/>
  <c r="Q27" i="22"/>
  <c r="Q27" i="9"/>
  <c r="AI27" i="10"/>
  <c r="G27" i="22"/>
  <c r="G27" i="9"/>
  <c r="O27" i="10"/>
  <c r="Q26" i="22"/>
  <c r="Q26" i="9"/>
  <c r="AI26" i="10"/>
  <c r="Q25" i="22"/>
  <c r="Q25" i="9"/>
  <c r="AI25" i="10"/>
  <c r="G25" i="22"/>
  <c r="G25" i="9"/>
  <c r="O25" i="10"/>
  <c r="Q24" i="22"/>
  <c r="Q24" i="9"/>
  <c r="AI24" i="10"/>
  <c r="Q23" i="22"/>
  <c r="Q23" i="9"/>
  <c r="AI23" i="10"/>
  <c r="Q22" i="22"/>
  <c r="Q22" i="9"/>
  <c r="AI22" i="10"/>
  <c r="G22" i="22"/>
  <c r="G22" i="9"/>
  <c r="O22" i="10"/>
  <c r="Q21" i="22"/>
  <c r="Q21" i="9"/>
  <c r="AI21" i="10"/>
  <c r="O21" i="10"/>
  <c r="Q20" i="22"/>
  <c r="Q20" i="9"/>
  <c r="AI20" i="10"/>
  <c r="O20" i="10"/>
  <c r="Q19" i="22"/>
  <c r="Q19" i="9"/>
  <c r="AI19" i="10"/>
  <c r="Q18" i="22"/>
  <c r="Q18" i="9"/>
  <c r="AI18" i="10"/>
  <c r="G18" i="22"/>
  <c r="G18" i="9"/>
  <c r="O18" i="10"/>
  <c r="Q17" i="22"/>
  <c r="Q17" i="9"/>
  <c r="AI17" i="10"/>
  <c r="Q16" i="22"/>
  <c r="Q16" i="9"/>
  <c r="AI16" i="10"/>
  <c r="Q15" i="22"/>
  <c r="Q15" i="9"/>
  <c r="AI15" i="10"/>
  <c r="Q14" i="22"/>
  <c r="Q14" i="9"/>
  <c r="AI14" i="10"/>
  <c r="G14" i="22"/>
  <c r="G14" i="9"/>
  <c r="O14" i="10"/>
  <c r="Q13" i="22"/>
  <c r="Q13" i="9"/>
  <c r="AI13" i="10"/>
  <c r="G13" i="9"/>
  <c r="Q12" i="22"/>
  <c r="Q12" i="9"/>
  <c r="AI12" i="10"/>
  <c r="G12" i="22"/>
  <c r="G12" i="9"/>
  <c r="O12" i="10"/>
  <c r="Q11" i="22"/>
  <c r="Q11" i="9"/>
  <c r="AI11" i="10"/>
  <c r="Q10" i="22"/>
  <c r="Q10" i="9"/>
  <c r="AI10" i="10"/>
  <c r="G10" i="22"/>
  <c r="G10" i="9"/>
  <c r="O10" i="10"/>
  <c r="Q9" i="22"/>
  <c r="Q9" i="9"/>
  <c r="AI9" i="10"/>
  <c r="G9" i="9"/>
  <c r="Q8" i="22"/>
  <c r="Q8" i="9"/>
  <c r="AI8" i="10"/>
  <c r="G8" i="22"/>
  <c r="G8" i="9"/>
  <c r="O8" i="10"/>
  <c r="Q7" i="22"/>
  <c r="Q7" i="9"/>
  <c r="AI7" i="10"/>
  <c r="I7" i="22"/>
  <c r="I7" i="9"/>
  <c r="F7" i="22"/>
  <c r="F7" i="9"/>
  <c r="Q6" i="22"/>
  <c r="Q6" i="9"/>
  <c r="K6" i="22"/>
  <c r="K6" i="9"/>
  <c r="I6" i="22"/>
  <c r="I6" i="9"/>
  <c r="G6" i="22"/>
  <c r="G6" i="9"/>
  <c r="F6" i="22"/>
  <c r="F6" i="9"/>
  <c r="Q5" i="22"/>
  <c r="Q5" i="9"/>
  <c r="K5" i="22"/>
  <c r="K5" i="9"/>
  <c r="I5" i="22"/>
  <c r="I5" i="9"/>
  <c r="F5" i="22"/>
  <c r="F5" i="9"/>
  <c r="Q4" i="22"/>
  <c r="Q4" i="9"/>
  <c r="K4" i="22"/>
  <c r="K4" i="9"/>
  <c r="I4" i="22"/>
  <c r="I4" i="9"/>
  <c r="F4" i="22"/>
  <c r="F4" i="9"/>
  <c r="E96" i="22"/>
  <c r="E96" i="9"/>
  <c r="N95" i="22"/>
  <c r="N95" i="9"/>
  <c r="E95" i="22"/>
  <c r="E95" i="9"/>
  <c r="N94" i="22"/>
  <c r="N94" i="9"/>
  <c r="E94" i="22"/>
  <c r="E94" i="9"/>
  <c r="N93" i="22"/>
  <c r="N93" i="9"/>
  <c r="E93" i="22"/>
  <c r="E93" i="9"/>
  <c r="N92" i="22"/>
  <c r="N92" i="9"/>
  <c r="E92" i="22"/>
  <c r="E92" i="9"/>
  <c r="N91" i="22"/>
  <c r="N91" i="9"/>
  <c r="E91" i="22"/>
  <c r="E91" i="9"/>
  <c r="N90" i="22"/>
  <c r="N90" i="9"/>
  <c r="E90" i="22"/>
  <c r="E90" i="9"/>
  <c r="N89" i="22"/>
  <c r="N89" i="9"/>
  <c r="E89" i="22"/>
  <c r="E89" i="9"/>
  <c r="N88" i="22"/>
  <c r="N88" i="9"/>
  <c r="E88" i="22"/>
  <c r="E88" i="9"/>
  <c r="N87" i="22"/>
  <c r="N87" i="9"/>
  <c r="E87" i="22"/>
  <c r="E87" i="9"/>
  <c r="N86" i="22"/>
  <c r="N86" i="9"/>
  <c r="E86" i="22"/>
  <c r="E86" i="9"/>
  <c r="N85" i="22"/>
  <c r="N85" i="9"/>
  <c r="E85" i="22"/>
  <c r="E85" i="9"/>
  <c r="N84" i="22"/>
  <c r="N84" i="9"/>
  <c r="E84" i="22"/>
  <c r="E84" i="9"/>
  <c r="N83" i="22"/>
  <c r="N83" i="9"/>
  <c r="E83" i="22"/>
  <c r="E83" i="9"/>
  <c r="N82" i="22"/>
  <c r="N82" i="9"/>
  <c r="E82" i="22"/>
  <c r="E82" i="9"/>
  <c r="N81" i="22"/>
  <c r="N81" i="9"/>
  <c r="E81" i="22"/>
  <c r="E81" i="9"/>
  <c r="N80" i="22"/>
  <c r="N80" i="9"/>
  <c r="E80" i="22"/>
  <c r="E80" i="9"/>
  <c r="N79" i="22"/>
  <c r="N79" i="9"/>
  <c r="E79" i="22"/>
  <c r="E79" i="9"/>
  <c r="N78" i="22"/>
  <c r="N78" i="9"/>
  <c r="E78" i="22"/>
  <c r="E78" i="9"/>
  <c r="N77" i="22"/>
  <c r="N77" i="9"/>
  <c r="E77" i="22"/>
  <c r="E77" i="9"/>
  <c r="N76" i="22"/>
  <c r="N76" i="9"/>
  <c r="E76" i="22"/>
  <c r="E76" i="9"/>
  <c r="N75" i="22"/>
  <c r="N75" i="9"/>
  <c r="E75" i="22"/>
  <c r="E75" i="9"/>
  <c r="N74" i="22"/>
  <c r="N74" i="9"/>
  <c r="E74" i="22"/>
  <c r="E74" i="9"/>
  <c r="N73" i="22"/>
  <c r="N73" i="9"/>
  <c r="E73" i="22"/>
  <c r="E73" i="9"/>
  <c r="N72" i="22"/>
  <c r="N72" i="9"/>
  <c r="E72" i="22"/>
  <c r="E72" i="9"/>
  <c r="N71" i="22"/>
  <c r="N71" i="9"/>
  <c r="E71" i="22"/>
  <c r="E71" i="9"/>
  <c r="N70" i="22"/>
  <c r="N70" i="9"/>
  <c r="E70" i="22"/>
  <c r="E70" i="9"/>
  <c r="N69" i="22"/>
  <c r="N69" i="9"/>
  <c r="E69" i="22"/>
  <c r="E69" i="9"/>
  <c r="N68" i="22"/>
  <c r="N68" i="9"/>
  <c r="E68" i="22"/>
  <c r="E68" i="9"/>
  <c r="N67" i="22"/>
  <c r="N67" i="9"/>
  <c r="E67" i="22"/>
  <c r="E67" i="9"/>
  <c r="N66" i="22"/>
  <c r="N66" i="9"/>
  <c r="E66" i="22"/>
  <c r="E66" i="9"/>
  <c r="N65" i="22"/>
  <c r="N65" i="9"/>
  <c r="E65" i="22"/>
  <c r="E65" i="9"/>
  <c r="N64" i="22"/>
  <c r="N64" i="9"/>
  <c r="E64" i="22"/>
  <c r="E64" i="9"/>
  <c r="N63" i="22"/>
  <c r="N63" i="9"/>
  <c r="E63" i="22"/>
  <c r="E63" i="9"/>
  <c r="N62" i="22"/>
  <c r="N62" i="9"/>
  <c r="E62" i="22"/>
  <c r="E62" i="9"/>
  <c r="N61" i="22"/>
  <c r="N61" i="9"/>
  <c r="E61" i="22"/>
  <c r="E61" i="9"/>
  <c r="N60" i="22"/>
  <c r="N60" i="9"/>
  <c r="E60" i="22"/>
  <c r="E60" i="9"/>
  <c r="N59" i="22"/>
  <c r="N59" i="9"/>
  <c r="E59" i="22"/>
  <c r="E59" i="9"/>
  <c r="N58" i="22"/>
  <c r="N58" i="9"/>
  <c r="E58" i="22"/>
  <c r="E58" i="9"/>
  <c r="N57" i="22"/>
  <c r="N57" i="9"/>
  <c r="E57" i="22"/>
  <c r="E57" i="9"/>
  <c r="N56" i="22"/>
  <c r="N56" i="9"/>
  <c r="E56" i="22"/>
  <c r="E56" i="9"/>
  <c r="N55" i="22"/>
  <c r="N55" i="9"/>
  <c r="E55" i="22"/>
  <c r="E55" i="9"/>
  <c r="N54" i="22"/>
  <c r="N54" i="9"/>
  <c r="E54" i="22"/>
  <c r="E54" i="9"/>
  <c r="N53" i="22"/>
  <c r="N53" i="9"/>
  <c r="E53" i="22"/>
  <c r="E53" i="9"/>
  <c r="N52" i="22"/>
  <c r="N52" i="9"/>
  <c r="E52" i="22"/>
  <c r="E52" i="9"/>
  <c r="N51" i="22"/>
  <c r="N51" i="9"/>
  <c r="E51" i="22"/>
  <c r="E51" i="9"/>
  <c r="N50" i="22"/>
  <c r="N50" i="9"/>
  <c r="E50" i="22"/>
  <c r="E50" i="9"/>
  <c r="N49" i="22"/>
  <c r="N49" i="9"/>
  <c r="E49" i="22"/>
  <c r="E49" i="9"/>
  <c r="N48" i="22"/>
  <c r="N48" i="9"/>
  <c r="E48" i="22"/>
  <c r="E48" i="9"/>
  <c r="N47" i="22"/>
  <c r="N47" i="9"/>
  <c r="E47" i="22"/>
  <c r="E47" i="9"/>
  <c r="N46" i="22"/>
  <c r="N46" i="9"/>
  <c r="E46" i="22"/>
  <c r="E46" i="9"/>
  <c r="N45" i="22"/>
  <c r="N45" i="9"/>
  <c r="E45" i="22"/>
  <c r="E45" i="9"/>
  <c r="N44" i="22"/>
  <c r="N44" i="9"/>
  <c r="E44" i="22"/>
  <c r="E44" i="9"/>
  <c r="N43" i="22"/>
  <c r="N43" i="9"/>
  <c r="E43" i="22"/>
  <c r="E43" i="9"/>
  <c r="N42" i="22"/>
  <c r="N42" i="9"/>
  <c r="E42" i="22"/>
  <c r="E42" i="9"/>
  <c r="N41" i="22"/>
  <c r="N41" i="9"/>
  <c r="E41" i="22"/>
  <c r="E41" i="9"/>
  <c r="N40" i="22"/>
  <c r="N40" i="9"/>
  <c r="E40" i="22"/>
  <c r="E40" i="9"/>
  <c r="N39" i="22"/>
  <c r="N39" i="9"/>
  <c r="E39" i="22"/>
  <c r="E39" i="9"/>
  <c r="N38" i="22"/>
  <c r="N38" i="9"/>
  <c r="E38" i="22"/>
  <c r="E38" i="9"/>
  <c r="N37" i="22"/>
  <c r="N37" i="9"/>
  <c r="E37" i="22"/>
  <c r="E37" i="9"/>
  <c r="N36" i="22"/>
  <c r="N36" i="9"/>
  <c r="E36" i="22"/>
  <c r="E36" i="9"/>
  <c r="N35" i="22"/>
  <c r="N35" i="9"/>
  <c r="E35" i="22"/>
  <c r="E35" i="9"/>
  <c r="N34" i="22"/>
  <c r="N34" i="9"/>
  <c r="E34" i="22"/>
  <c r="E34" i="9"/>
  <c r="N33" i="22"/>
  <c r="N33" i="9"/>
  <c r="E33" i="22"/>
  <c r="E33" i="9"/>
  <c r="N32" i="22"/>
  <c r="N32" i="9"/>
  <c r="E32" i="22"/>
  <c r="E32" i="9"/>
  <c r="N31" i="22"/>
  <c r="N31" i="9"/>
  <c r="E31" i="22"/>
  <c r="E31" i="9"/>
  <c r="N30" i="22"/>
  <c r="N30" i="9"/>
  <c r="E30" i="22"/>
  <c r="E30" i="9"/>
  <c r="N29" i="22"/>
  <c r="N29" i="9"/>
  <c r="E29" i="22"/>
  <c r="E29" i="9"/>
  <c r="N28" i="22"/>
  <c r="N28" i="9"/>
  <c r="E28" i="22"/>
  <c r="E28" i="9"/>
  <c r="N27" i="22"/>
  <c r="N27" i="9"/>
  <c r="E27" i="22"/>
  <c r="E27" i="9"/>
  <c r="N26" i="22"/>
  <c r="N26" i="9"/>
  <c r="E26" i="22"/>
  <c r="E26" i="9"/>
  <c r="N25" i="22"/>
  <c r="N25" i="9"/>
  <c r="E25" i="22"/>
  <c r="E25" i="9"/>
  <c r="N24" i="22"/>
  <c r="N24" i="9"/>
  <c r="E24" i="22"/>
  <c r="E24" i="9"/>
  <c r="N23" i="22"/>
  <c r="N23" i="9"/>
  <c r="E23" i="22"/>
  <c r="E23" i="9"/>
  <c r="N22" i="22"/>
  <c r="N22" i="9"/>
  <c r="E22" i="22"/>
  <c r="E22" i="9"/>
  <c r="N21" i="22"/>
  <c r="N21" i="9"/>
  <c r="E21" i="22"/>
  <c r="E21" i="9"/>
  <c r="N20" i="22"/>
  <c r="N20" i="9"/>
  <c r="E20" i="22"/>
  <c r="E20" i="9"/>
  <c r="N19" i="22"/>
  <c r="N19" i="9"/>
  <c r="E19" i="22"/>
  <c r="E19" i="9"/>
  <c r="N18" i="22"/>
  <c r="N18" i="9"/>
  <c r="E18" i="22"/>
  <c r="E18" i="9"/>
  <c r="N17" i="22"/>
  <c r="N17" i="9"/>
  <c r="E17" i="22"/>
  <c r="E17" i="9"/>
  <c r="N16" i="22"/>
  <c r="N16" i="9"/>
  <c r="E16" i="22"/>
  <c r="E16" i="9"/>
  <c r="N15" i="22"/>
  <c r="N15" i="9"/>
  <c r="E15" i="22"/>
  <c r="E15" i="9"/>
  <c r="N14" i="22"/>
  <c r="N14" i="9"/>
  <c r="E14" i="22"/>
  <c r="E14" i="9"/>
  <c r="N13" i="22"/>
  <c r="N13" i="9"/>
  <c r="E13" i="22"/>
  <c r="E13" i="9"/>
  <c r="N12" i="22"/>
  <c r="N12" i="9"/>
  <c r="E12" i="22"/>
  <c r="E12" i="9"/>
  <c r="N11" i="22"/>
  <c r="N11" i="9"/>
  <c r="E11" i="22"/>
  <c r="E11" i="9"/>
  <c r="N10" i="22"/>
  <c r="N10" i="9"/>
  <c r="E10" i="22"/>
  <c r="E10" i="9"/>
  <c r="N9" i="22"/>
  <c r="N9" i="9"/>
  <c r="E9" i="22"/>
  <c r="E9" i="9"/>
  <c r="N8" i="22"/>
  <c r="N8" i="9"/>
  <c r="E8" i="22"/>
  <c r="E8" i="9"/>
  <c r="N7" i="22"/>
  <c r="N7" i="9"/>
  <c r="R7" i="10"/>
  <c r="K7" i="10"/>
  <c r="E7" i="22"/>
  <c r="E7" i="9"/>
  <c r="AI6" i="10"/>
  <c r="N6" i="22"/>
  <c r="N6" i="9"/>
  <c r="AA6" i="10"/>
  <c r="R6" i="10"/>
  <c r="O6" i="10"/>
  <c r="K6" i="10"/>
  <c r="E6" i="22"/>
  <c r="E6" i="9"/>
  <c r="AI5" i="10"/>
  <c r="N5" i="22"/>
  <c r="N5" i="9"/>
  <c r="AA5" i="10"/>
  <c r="R5" i="10"/>
  <c r="K5" i="10"/>
  <c r="E5" i="22"/>
  <c r="E5" i="9"/>
  <c r="AI4" i="10"/>
  <c r="N4" i="22"/>
  <c r="N4" i="9"/>
  <c r="AA4" i="10"/>
  <c r="R4" i="10"/>
  <c r="K4" i="10"/>
  <c r="E4" i="22"/>
  <c r="E4" i="9"/>
  <c r="Q204" i="9" l="1"/>
  <c r="F204" i="9"/>
  <c r="W195" i="10"/>
  <c r="V195" i="10"/>
  <c r="W197" i="10"/>
  <c r="V197" i="10"/>
  <c r="AM195" i="10"/>
  <c r="G13" i="22"/>
  <c r="O17" i="10"/>
  <c r="H17" i="22" s="1"/>
  <c r="O28" i="10"/>
  <c r="H28" i="22" s="1"/>
  <c r="G44" i="9"/>
  <c r="G60" i="9"/>
  <c r="O67" i="10"/>
  <c r="O76" i="10"/>
  <c r="G92" i="22"/>
  <c r="G133" i="22"/>
  <c r="G156" i="9"/>
  <c r="Q214" i="22"/>
  <c r="O166" i="10"/>
  <c r="H166" i="22" s="1"/>
  <c r="AE196" i="10"/>
  <c r="AE197" i="10"/>
  <c r="O9" i="10"/>
  <c r="G117" i="22"/>
  <c r="G125" i="9"/>
  <c r="G149" i="9"/>
  <c r="G156" i="22"/>
  <c r="G173" i="9"/>
  <c r="AA195" i="10"/>
  <c r="AI196" i="10"/>
  <c r="G5" i="22"/>
  <c r="G59" i="22"/>
  <c r="G109" i="9"/>
  <c r="G165" i="9"/>
  <c r="G174" i="9"/>
  <c r="J196" i="9"/>
  <c r="J200" i="9"/>
  <c r="C51" i="20"/>
  <c r="AA193" i="10"/>
  <c r="Y180" i="10"/>
  <c r="AA196" i="10"/>
  <c r="G109" i="22"/>
  <c r="G165" i="22"/>
  <c r="G174" i="22"/>
  <c r="J200" i="22"/>
  <c r="K204" i="9"/>
  <c r="AE195" i="10"/>
  <c r="AA197" i="10"/>
  <c r="AI197" i="10"/>
  <c r="O39" i="10"/>
  <c r="H39" i="22" s="1"/>
  <c r="O58" i="10"/>
  <c r="H58" i="22" s="1"/>
  <c r="G110" i="22"/>
  <c r="G141" i="9"/>
  <c r="G166" i="9"/>
  <c r="K184" i="9"/>
  <c r="V180" i="10"/>
  <c r="V193" i="10"/>
  <c r="W193" i="10"/>
  <c r="AM193" i="10"/>
  <c r="W196" i="10"/>
  <c r="V196" i="10"/>
  <c r="AM197" i="10"/>
  <c r="G101" i="9"/>
  <c r="G141" i="22"/>
  <c r="K187" i="22"/>
  <c r="H149" i="22"/>
  <c r="AL188" i="10"/>
  <c r="AI195" i="10"/>
  <c r="AI193" i="10"/>
  <c r="G128" i="9"/>
  <c r="O128" i="10"/>
  <c r="H128" i="9" s="1"/>
  <c r="G105" i="9"/>
  <c r="G105" i="22"/>
  <c r="N216" i="22"/>
  <c r="S186" i="10"/>
  <c r="G160" i="22"/>
  <c r="O160" i="10"/>
  <c r="H160" i="22" s="1"/>
  <c r="G157" i="22"/>
  <c r="N188" i="9"/>
  <c r="D39" i="20"/>
  <c r="N188" i="22"/>
  <c r="O150" i="10"/>
  <c r="H150" i="22" s="1"/>
  <c r="I188" i="9"/>
  <c r="I188" i="22"/>
  <c r="Q210" i="10"/>
  <c r="I216" i="9" s="1"/>
  <c r="G145" i="22"/>
  <c r="E188" i="9"/>
  <c r="E216" i="9" s="1"/>
  <c r="Q184" i="9"/>
  <c r="Q184" i="22"/>
  <c r="I184" i="9"/>
  <c r="N182" i="10"/>
  <c r="O182" i="10" s="1"/>
  <c r="Q212" i="9"/>
  <c r="N212" i="9"/>
  <c r="N212" i="22"/>
  <c r="N184" i="22"/>
  <c r="G67" i="9"/>
  <c r="E51" i="20"/>
  <c r="D51" i="20"/>
  <c r="I184" i="22"/>
  <c r="Q206" i="10"/>
  <c r="I212" i="22" s="1"/>
  <c r="S182" i="10"/>
  <c r="H182" i="10"/>
  <c r="G68" i="22"/>
  <c r="I186" i="22"/>
  <c r="O16" i="10"/>
  <c r="G16" i="9"/>
  <c r="Q182" i="9"/>
  <c r="I182" i="9"/>
  <c r="G73" i="22"/>
  <c r="Q187" i="9"/>
  <c r="AH209" i="10"/>
  <c r="Q215" i="9" s="1"/>
  <c r="G117" i="9"/>
  <c r="G116" i="22"/>
  <c r="F186" i="9"/>
  <c r="F214" i="9" s="1"/>
  <c r="F186" i="22"/>
  <c r="F214" i="22" s="1"/>
  <c r="I186" i="9"/>
  <c r="Q208" i="10"/>
  <c r="I214" i="22" s="1"/>
  <c r="K185" i="9"/>
  <c r="Q186" i="9"/>
  <c r="Q186" i="22"/>
  <c r="C15" i="20"/>
  <c r="K182" i="9"/>
  <c r="K182" i="22"/>
  <c r="G21" i="9"/>
  <c r="F182" i="9"/>
  <c r="F210" i="9" s="1"/>
  <c r="Q182" i="22"/>
  <c r="E15" i="20"/>
  <c r="Q210" i="9"/>
  <c r="I182" i="22"/>
  <c r="Q204" i="10"/>
  <c r="I210" i="22" s="1"/>
  <c r="F182" i="22"/>
  <c r="F210" i="22" s="1"/>
  <c r="K187" i="9"/>
  <c r="F187" i="9"/>
  <c r="F215" i="9" s="1"/>
  <c r="F187" i="22"/>
  <c r="F215" i="22" s="1"/>
  <c r="J209" i="10"/>
  <c r="L209" i="10" s="1"/>
  <c r="AE185" i="10"/>
  <c r="O187" i="22" s="1"/>
  <c r="AI185" i="10"/>
  <c r="R187" i="22" s="1"/>
  <c r="I183" i="9"/>
  <c r="N183" i="22"/>
  <c r="I183" i="22"/>
  <c r="J204" i="10"/>
  <c r="L204" i="10" s="1"/>
  <c r="K183" i="10"/>
  <c r="O134" i="10"/>
  <c r="H134" i="22" s="1"/>
  <c r="AA185" i="10"/>
  <c r="L187" i="9" s="1"/>
  <c r="E187" i="22"/>
  <c r="E215" i="22" s="1"/>
  <c r="G43" i="9"/>
  <c r="O43" i="10"/>
  <c r="H43" i="22" s="1"/>
  <c r="K183" i="9"/>
  <c r="O54" i="10"/>
  <c r="H54" i="9" s="1"/>
  <c r="N210" i="22"/>
  <c r="Z205" i="10"/>
  <c r="K211" i="22" s="1"/>
  <c r="G51" i="9"/>
  <c r="K210" i="22"/>
  <c r="J208" i="10"/>
  <c r="K208" i="10" s="1"/>
  <c r="E21" i="20"/>
  <c r="N214" i="22"/>
  <c r="N186" i="9"/>
  <c r="N186" i="22"/>
  <c r="G108" i="22"/>
  <c r="H108" i="9"/>
  <c r="O110" i="10"/>
  <c r="H110" i="22" s="1"/>
  <c r="L184" i="10"/>
  <c r="O30" i="10"/>
  <c r="H30" i="22" s="1"/>
  <c r="D15" i="20"/>
  <c r="K185" i="10"/>
  <c r="E187" i="9"/>
  <c r="E215" i="9" s="1"/>
  <c r="E182" i="9"/>
  <c r="E210" i="9" s="1"/>
  <c r="K185" i="22"/>
  <c r="Q183" i="22"/>
  <c r="E176" i="9"/>
  <c r="F183" i="22"/>
  <c r="F211" i="22" s="1"/>
  <c r="F176" i="22"/>
  <c r="L180" i="10"/>
  <c r="AH207" i="10"/>
  <c r="Q213" i="9" s="1"/>
  <c r="K176" i="9"/>
  <c r="F185" i="9"/>
  <c r="F213" i="9" s="1"/>
  <c r="J207" i="10"/>
  <c r="L207" i="10" s="1"/>
  <c r="F185" i="22"/>
  <c r="F213" i="22" s="1"/>
  <c r="AA183" i="10"/>
  <c r="M185" i="9" s="1"/>
  <c r="E185" i="9"/>
  <c r="E213" i="9" s="1"/>
  <c r="E185" i="22"/>
  <c r="E213" i="22" s="1"/>
  <c r="F207" i="10"/>
  <c r="H207" i="10" s="1"/>
  <c r="Q185" i="9"/>
  <c r="AI183" i="10"/>
  <c r="R185" i="22" s="1"/>
  <c r="I185" i="9"/>
  <c r="I185" i="22"/>
  <c r="Q207" i="10"/>
  <c r="S207" i="10" s="1"/>
  <c r="S183" i="10"/>
  <c r="Q176" i="9"/>
  <c r="N176" i="22"/>
  <c r="L176" i="10"/>
  <c r="K176" i="10"/>
  <c r="AE181" i="10"/>
  <c r="O183" i="9" s="1"/>
  <c r="AD205" i="10"/>
  <c r="AD212" i="10" s="1"/>
  <c r="N218" i="22" s="1"/>
  <c r="S181" i="10"/>
  <c r="J205" i="10"/>
  <c r="L205" i="10" s="1"/>
  <c r="AI181" i="10"/>
  <c r="R183" i="9" s="1"/>
  <c r="F183" i="9"/>
  <c r="F211" i="9" s="1"/>
  <c r="L181" i="10"/>
  <c r="G41" i="22"/>
  <c r="AE183" i="10"/>
  <c r="P185" i="9" s="1"/>
  <c r="N183" i="10"/>
  <c r="G185" i="9" s="1"/>
  <c r="G183" i="10"/>
  <c r="Q205" i="10"/>
  <c r="R205" i="10" s="1"/>
  <c r="AM192" i="10"/>
  <c r="AI192" i="10"/>
  <c r="AE192" i="10"/>
  <c r="E3" i="3"/>
  <c r="W192" i="10"/>
  <c r="AA192" i="10"/>
  <c r="V192" i="10"/>
  <c r="Y209" i="10"/>
  <c r="AG182" i="10"/>
  <c r="AC184" i="10"/>
  <c r="H109" i="9"/>
  <c r="H165" i="9"/>
  <c r="H125" i="9"/>
  <c r="H133" i="22"/>
  <c r="H101" i="9"/>
  <c r="H158" i="9"/>
  <c r="H118" i="9"/>
  <c r="H160" i="9"/>
  <c r="H170" i="22"/>
  <c r="H170" i="9"/>
  <c r="G17" i="9"/>
  <c r="G140" i="22"/>
  <c r="G168" i="9"/>
  <c r="G30" i="22"/>
  <c r="G75" i="9"/>
  <c r="G7" i="22"/>
  <c r="O11" i="10"/>
  <c r="H11" i="9" s="1"/>
  <c r="O15" i="10"/>
  <c r="H15" i="22" s="1"/>
  <c r="O19" i="10"/>
  <c r="H19" i="9" s="1"/>
  <c r="G20" i="22"/>
  <c r="O23" i="10"/>
  <c r="H23" i="22" s="1"/>
  <c r="O26" i="10"/>
  <c r="G36" i="22"/>
  <c r="O42" i="10"/>
  <c r="H42" i="22" s="1"/>
  <c r="O46" i="10"/>
  <c r="H46" i="22" s="1"/>
  <c r="G47" i="22"/>
  <c r="O49" i="10"/>
  <c r="H49" i="22" s="1"/>
  <c r="G61" i="22"/>
  <c r="O74" i="10"/>
  <c r="H74" i="22" s="1"/>
  <c r="G75" i="22"/>
  <c r="O78" i="10"/>
  <c r="O84" i="10"/>
  <c r="H84" i="22" s="1"/>
  <c r="G85" i="22"/>
  <c r="O90" i="10"/>
  <c r="H90" i="9" s="1"/>
  <c r="G91" i="22"/>
  <c r="O94" i="10"/>
  <c r="H94" i="22" s="1"/>
  <c r="G113" i="22"/>
  <c r="G124" i="22"/>
  <c r="G129" i="22"/>
  <c r="G148" i="9"/>
  <c r="G153" i="9"/>
  <c r="G169" i="9"/>
  <c r="H180" i="10"/>
  <c r="F204" i="10"/>
  <c r="O140" i="10"/>
  <c r="G182" i="10"/>
  <c r="G47" i="9"/>
  <c r="G113" i="9"/>
  <c r="O5" i="10"/>
  <c r="H5" i="22" s="1"/>
  <c r="G11" i="9"/>
  <c r="G15" i="9"/>
  <c r="G19" i="9"/>
  <c r="G23" i="9"/>
  <c r="G26" i="9"/>
  <c r="G42" i="9"/>
  <c r="G46" i="9"/>
  <c r="G49" i="9"/>
  <c r="G74" i="9"/>
  <c r="G78" i="9"/>
  <c r="G84" i="9"/>
  <c r="G90" i="9"/>
  <c r="G94" i="9"/>
  <c r="G137" i="9"/>
  <c r="G144" i="9"/>
  <c r="G148" i="22"/>
  <c r="G153" i="22"/>
  <c r="G169" i="22"/>
  <c r="H112" i="9"/>
  <c r="H127" i="22"/>
  <c r="O144" i="10"/>
  <c r="H184" i="10"/>
  <c r="O104" i="10"/>
  <c r="H104" i="22" s="1"/>
  <c r="G88" i="22"/>
  <c r="O91" i="10"/>
  <c r="H91" i="9" s="1"/>
  <c r="G146" i="22"/>
  <c r="G7" i="9"/>
  <c r="G129" i="9"/>
  <c r="G168" i="22"/>
  <c r="O116" i="10"/>
  <c r="H116" i="9" s="1"/>
  <c r="F206" i="10"/>
  <c r="O41" i="10"/>
  <c r="H41" i="22" s="1"/>
  <c r="O45" i="10"/>
  <c r="H45" i="9" s="1"/>
  <c r="O52" i="10"/>
  <c r="H52" i="22" s="1"/>
  <c r="G56" i="22"/>
  <c r="O59" i="10"/>
  <c r="H59" i="9" s="1"/>
  <c r="O68" i="10"/>
  <c r="O71" i="10"/>
  <c r="H71" i="22" s="1"/>
  <c r="O73" i="10"/>
  <c r="H73" i="22" s="1"/>
  <c r="O87" i="10"/>
  <c r="H87" i="9" s="1"/>
  <c r="O89" i="10"/>
  <c r="H89" i="22" s="1"/>
  <c r="G137" i="22"/>
  <c r="G170" i="9"/>
  <c r="E184" i="9"/>
  <c r="E212" i="9" s="1"/>
  <c r="H102" i="9"/>
  <c r="H151" i="22"/>
  <c r="H186" i="10"/>
  <c r="O122" i="10"/>
  <c r="H143" i="22"/>
  <c r="G24" i="22"/>
  <c r="G40" i="22"/>
  <c r="G72" i="22"/>
  <c r="O138" i="10"/>
  <c r="H138" i="9" s="1"/>
  <c r="G121" i="9"/>
  <c r="G145" i="9"/>
  <c r="G170" i="22"/>
  <c r="E184" i="22"/>
  <c r="E212" i="22" s="1"/>
  <c r="H134" i="9"/>
  <c r="E183" i="22"/>
  <c r="E211" i="22" s="1"/>
  <c r="S180" i="10"/>
  <c r="Y181" i="10"/>
  <c r="H137" i="22"/>
  <c r="H152" i="9"/>
  <c r="H169" i="9"/>
  <c r="Y182" i="10"/>
  <c r="H153" i="22"/>
  <c r="T206" i="10"/>
  <c r="AK206" i="10" s="1"/>
  <c r="AK182" i="10"/>
  <c r="H97" i="9"/>
  <c r="H105" i="9"/>
  <c r="H113" i="9"/>
  <c r="Y185" i="10"/>
  <c r="H156" i="9"/>
  <c r="H131" i="9"/>
  <c r="H139" i="22"/>
  <c r="F4" i="3"/>
  <c r="G6" i="1"/>
  <c r="G12" i="1" s="1"/>
  <c r="C13" i="1" s="1"/>
  <c r="G4" i="9"/>
  <c r="G4" i="22"/>
  <c r="K4" i="3"/>
  <c r="H42" i="1" s="1"/>
  <c r="H106" i="9"/>
  <c r="H106" i="22"/>
  <c r="O32" i="10"/>
  <c r="H32" i="22" s="1"/>
  <c r="G48" i="22"/>
  <c r="G69" i="9"/>
  <c r="G79" i="9"/>
  <c r="G123" i="9"/>
  <c r="G171" i="9"/>
  <c r="H107" i="9"/>
  <c r="G32" i="9"/>
  <c r="O96" i="10"/>
  <c r="H96" i="22" s="1"/>
  <c r="G123" i="22"/>
  <c r="G171" i="22"/>
  <c r="G96" i="9"/>
  <c r="G106" i="9"/>
  <c r="G115" i="9"/>
  <c r="G139" i="9"/>
  <c r="G163" i="9"/>
  <c r="H114" i="9"/>
  <c r="O95" i="10"/>
  <c r="H95" i="9" s="1"/>
  <c r="G106" i="22"/>
  <c r="G115" i="22"/>
  <c r="G139" i="22"/>
  <c r="G163" i="22"/>
  <c r="H123" i="9"/>
  <c r="H136" i="9"/>
  <c r="H162" i="9"/>
  <c r="H171" i="9"/>
  <c r="O64" i="10"/>
  <c r="H64" i="22" s="1"/>
  <c r="G95" i="9"/>
  <c r="G107" i="9"/>
  <c r="G131" i="9"/>
  <c r="G155" i="9"/>
  <c r="H115" i="9"/>
  <c r="H147" i="9"/>
  <c r="H155" i="9"/>
  <c r="G64" i="9"/>
  <c r="O80" i="10"/>
  <c r="H80" i="22" s="1"/>
  <c r="G107" i="22"/>
  <c r="G131" i="22"/>
  <c r="G155" i="22"/>
  <c r="H163" i="9"/>
  <c r="H174" i="9"/>
  <c r="O130" i="10"/>
  <c r="H130" i="9" s="1"/>
  <c r="G147" i="9"/>
  <c r="AA181" i="10"/>
  <c r="L183" i="22" s="1"/>
  <c r="AD188" i="10"/>
  <c r="H142" i="9"/>
  <c r="H142" i="22"/>
  <c r="G24" i="9"/>
  <c r="G40" i="9"/>
  <c r="G56" i="9"/>
  <c r="G72" i="9"/>
  <c r="G88" i="9"/>
  <c r="K186" i="22"/>
  <c r="Q188" i="10"/>
  <c r="S188" i="10" s="1"/>
  <c r="F205" i="10"/>
  <c r="H205" i="10" s="1"/>
  <c r="H103" i="22"/>
  <c r="H119" i="22"/>
  <c r="H135" i="22"/>
  <c r="G71" i="9"/>
  <c r="G87" i="9"/>
  <c r="G130" i="9"/>
  <c r="G142" i="9"/>
  <c r="M208" i="10"/>
  <c r="F20" i="20" s="1"/>
  <c r="Q209" i="10"/>
  <c r="S209" i="10" s="1"/>
  <c r="G184" i="10"/>
  <c r="H181" i="10"/>
  <c r="G142" i="22"/>
  <c r="E186" i="9"/>
  <c r="E214" i="9" s="1"/>
  <c r="H159" i="9"/>
  <c r="S185" i="10"/>
  <c r="R185" i="10"/>
  <c r="G103" i="9"/>
  <c r="G111" i="9"/>
  <c r="G119" i="9"/>
  <c r="G127" i="9"/>
  <c r="G135" i="9"/>
  <c r="G143" i="9"/>
  <c r="G151" i="9"/>
  <c r="G159" i="9"/>
  <c r="G167" i="9"/>
  <c r="E186" i="22"/>
  <c r="E214" i="22" s="1"/>
  <c r="H167" i="9"/>
  <c r="C21" i="20"/>
  <c r="G181" i="10"/>
  <c r="O29" i="10"/>
  <c r="O65" i="10"/>
  <c r="H65" i="9" s="1"/>
  <c r="G103" i="22"/>
  <c r="G111" i="22"/>
  <c r="G119" i="22"/>
  <c r="G127" i="22"/>
  <c r="G135" i="22"/>
  <c r="G143" i="22"/>
  <c r="G151" i="22"/>
  <c r="G159" i="22"/>
  <c r="G167" i="22"/>
  <c r="I187" i="9"/>
  <c r="H111" i="9"/>
  <c r="H154" i="22"/>
  <c r="K214" i="9"/>
  <c r="G29" i="9"/>
  <c r="G65" i="9"/>
  <c r="E183" i="9"/>
  <c r="E211" i="9" s="1"/>
  <c r="N181" i="10"/>
  <c r="T208" i="10"/>
  <c r="AC208" i="10" s="1"/>
  <c r="D22" i="20" s="1"/>
  <c r="K186" i="9"/>
  <c r="AK181" i="10"/>
  <c r="AK184" i="10"/>
  <c r="F32" i="20"/>
  <c r="F46" i="20"/>
  <c r="F26" i="20"/>
  <c r="AG183" i="10"/>
  <c r="H148" i="9"/>
  <c r="AK183" i="10"/>
  <c r="AG185" i="10"/>
  <c r="AK207" i="10"/>
  <c r="H141" i="9"/>
  <c r="H145" i="9"/>
  <c r="AK209" i="10"/>
  <c r="H100" i="9"/>
  <c r="H117" i="9"/>
  <c r="H121" i="9"/>
  <c r="H126" i="9"/>
  <c r="H129" i="9"/>
  <c r="H157" i="9"/>
  <c r="H161" i="9"/>
  <c r="H166" i="9"/>
  <c r="H168" i="9"/>
  <c r="H173" i="9"/>
  <c r="Y183" i="10"/>
  <c r="AC181" i="10"/>
  <c r="Y184" i="10"/>
  <c r="AG180" i="10"/>
  <c r="T204" i="10"/>
  <c r="AK180" i="10"/>
  <c r="AC185" i="10"/>
  <c r="AK205" i="10"/>
  <c r="AC183" i="10"/>
  <c r="AG181" i="10"/>
  <c r="AK185" i="10"/>
  <c r="H146" i="22"/>
  <c r="H124" i="22"/>
  <c r="H172" i="22"/>
  <c r="H132" i="22"/>
  <c r="H164" i="22"/>
  <c r="H99" i="9"/>
  <c r="E212" i="10"/>
  <c r="AL212" i="10"/>
  <c r="F208" i="10"/>
  <c r="G208" i="10" s="1"/>
  <c r="N184" i="10"/>
  <c r="T188" i="10"/>
  <c r="AC188" i="10" s="1"/>
  <c r="Y186" i="10"/>
  <c r="AC186" i="10"/>
  <c r="T210" i="10"/>
  <c r="AK210" i="10" s="1"/>
  <c r="AG186" i="10"/>
  <c r="G176" i="10"/>
  <c r="H176" i="10"/>
  <c r="N176" i="10"/>
  <c r="AK176" i="10"/>
  <c r="G185" i="10"/>
  <c r="H185" i="10"/>
  <c r="N185" i="10"/>
  <c r="Y176" i="10"/>
  <c r="G180" i="10"/>
  <c r="F188" i="10"/>
  <c r="G188" i="10" s="1"/>
  <c r="AC176" i="10"/>
  <c r="N180" i="10"/>
  <c r="F210" i="10"/>
  <c r="G210" i="10" s="1"/>
  <c r="G186" i="10"/>
  <c r="L7" i="22"/>
  <c r="M7" i="22"/>
  <c r="M7" i="9"/>
  <c r="L7" i="9"/>
  <c r="L9" i="22"/>
  <c r="M9" i="22"/>
  <c r="M9" i="9"/>
  <c r="L9" i="9"/>
  <c r="L11" i="22"/>
  <c r="M11" i="22"/>
  <c r="M11" i="9"/>
  <c r="L11" i="9"/>
  <c r="L13" i="22"/>
  <c r="M13" i="22"/>
  <c r="M13" i="9"/>
  <c r="L13" i="9"/>
  <c r="L15" i="22"/>
  <c r="M15" i="22"/>
  <c r="M15" i="9"/>
  <c r="L15" i="9"/>
  <c r="L17" i="22"/>
  <c r="M17" i="22"/>
  <c r="M17" i="9"/>
  <c r="L17" i="9"/>
  <c r="L19" i="22"/>
  <c r="M19" i="22"/>
  <c r="M19" i="9"/>
  <c r="L19" i="9"/>
  <c r="L21" i="22"/>
  <c r="M21" i="22"/>
  <c r="M21" i="9"/>
  <c r="L21" i="9"/>
  <c r="L23" i="22"/>
  <c r="M23" i="22"/>
  <c r="M23" i="9"/>
  <c r="L23" i="9"/>
  <c r="L25" i="22"/>
  <c r="M25" i="22"/>
  <c r="M25" i="9"/>
  <c r="L25" i="9"/>
  <c r="L27" i="22"/>
  <c r="M27" i="22"/>
  <c r="M27" i="9"/>
  <c r="L27" i="9"/>
  <c r="L29" i="22"/>
  <c r="M29" i="22"/>
  <c r="M29" i="9"/>
  <c r="L29" i="9"/>
  <c r="L31" i="22"/>
  <c r="M31" i="22"/>
  <c r="M31" i="9"/>
  <c r="L31" i="9"/>
  <c r="L33" i="22"/>
  <c r="M33" i="22"/>
  <c r="M33" i="9"/>
  <c r="L33" i="9"/>
  <c r="M35" i="22"/>
  <c r="L35" i="22"/>
  <c r="M35" i="9"/>
  <c r="L35" i="9"/>
  <c r="M37" i="22"/>
  <c r="L37" i="22"/>
  <c r="M37" i="9"/>
  <c r="L37" i="9"/>
  <c r="L39" i="22"/>
  <c r="M39" i="22"/>
  <c r="M39" i="9"/>
  <c r="L39" i="9"/>
  <c r="L41" i="22"/>
  <c r="M41" i="22"/>
  <c r="M41" i="9"/>
  <c r="L41" i="9"/>
  <c r="L43" i="22"/>
  <c r="M43" i="22"/>
  <c r="M43" i="9"/>
  <c r="L43" i="9"/>
  <c r="L45" i="22"/>
  <c r="M45" i="22"/>
  <c r="M45" i="9"/>
  <c r="L45" i="9"/>
  <c r="L47" i="22"/>
  <c r="M47" i="22"/>
  <c r="M47" i="9"/>
  <c r="L47" i="9"/>
  <c r="L49" i="22"/>
  <c r="M49" i="22"/>
  <c r="M49" i="9"/>
  <c r="L49" i="9"/>
  <c r="L51" i="22"/>
  <c r="M51" i="22"/>
  <c r="M51" i="9"/>
  <c r="L51" i="9"/>
  <c r="L53" i="22"/>
  <c r="M53" i="22"/>
  <c r="M53" i="9"/>
  <c r="L53" i="9"/>
  <c r="L55" i="22"/>
  <c r="M55" i="22"/>
  <c r="M55" i="9"/>
  <c r="L55" i="9"/>
  <c r="L57" i="22"/>
  <c r="M57" i="22"/>
  <c r="M57" i="9"/>
  <c r="L57" i="9"/>
  <c r="M59" i="22"/>
  <c r="L59" i="22"/>
  <c r="M59" i="9"/>
  <c r="L59" i="9"/>
  <c r="M61" i="22"/>
  <c r="L61" i="22"/>
  <c r="M61" i="9"/>
  <c r="L61" i="9"/>
  <c r="M63" i="22"/>
  <c r="L63" i="22"/>
  <c r="M63" i="9"/>
  <c r="L63" i="9"/>
  <c r="M65" i="22"/>
  <c r="L65" i="22"/>
  <c r="M65" i="9"/>
  <c r="L65" i="9"/>
  <c r="M67" i="22"/>
  <c r="L67" i="22"/>
  <c r="M67" i="9"/>
  <c r="L67" i="9"/>
  <c r="M69" i="22"/>
  <c r="L69" i="22"/>
  <c r="M69" i="9"/>
  <c r="L69" i="9"/>
  <c r="M71" i="22"/>
  <c r="L71" i="22"/>
  <c r="M71" i="9"/>
  <c r="L71" i="9"/>
  <c r="M73" i="22"/>
  <c r="L73" i="22"/>
  <c r="M73" i="9"/>
  <c r="L73" i="9"/>
  <c r="M75" i="22"/>
  <c r="L75" i="22"/>
  <c r="M75" i="9"/>
  <c r="L75" i="9"/>
  <c r="M77" i="22"/>
  <c r="L77" i="22"/>
  <c r="M77" i="9"/>
  <c r="L77" i="9"/>
  <c r="M79" i="22"/>
  <c r="L79" i="22"/>
  <c r="M79" i="9"/>
  <c r="L79" i="9"/>
  <c r="M81" i="22"/>
  <c r="L81" i="22"/>
  <c r="M81" i="9"/>
  <c r="L81" i="9"/>
  <c r="M83" i="22"/>
  <c r="L83" i="22"/>
  <c r="M83" i="9"/>
  <c r="L83" i="9"/>
  <c r="M85" i="22"/>
  <c r="L85" i="22"/>
  <c r="M85" i="9"/>
  <c r="L85" i="9"/>
  <c r="M87" i="22"/>
  <c r="L87" i="22"/>
  <c r="M87" i="9"/>
  <c r="L87" i="9"/>
  <c r="M89" i="22"/>
  <c r="L89" i="22"/>
  <c r="M89" i="9"/>
  <c r="L89" i="9"/>
  <c r="M91" i="22"/>
  <c r="L91" i="22"/>
  <c r="M91" i="9"/>
  <c r="L91" i="9"/>
  <c r="M93" i="22"/>
  <c r="L93" i="22"/>
  <c r="M93" i="9"/>
  <c r="L93" i="9"/>
  <c r="M95" i="22"/>
  <c r="L95" i="22"/>
  <c r="M95" i="9"/>
  <c r="L95" i="9"/>
  <c r="F212" i="9"/>
  <c r="F188" i="22"/>
  <c r="F216" i="22" s="1"/>
  <c r="F188" i="9"/>
  <c r="F216" i="9" s="1"/>
  <c r="K186" i="10"/>
  <c r="J188" i="10"/>
  <c r="L186" i="10"/>
  <c r="N186" i="10"/>
  <c r="J210" i="10"/>
  <c r="Q188" i="22"/>
  <c r="Q188" i="9"/>
  <c r="AI186" i="10"/>
  <c r="AH188" i="10"/>
  <c r="AH210" i="10"/>
  <c r="M188" i="10"/>
  <c r="C44" i="20"/>
  <c r="C46" i="20"/>
  <c r="D44" i="20"/>
  <c r="AC205" i="10"/>
  <c r="D46" i="20" s="1"/>
  <c r="E44" i="20"/>
  <c r="AG205" i="10"/>
  <c r="E46" i="20" s="1"/>
  <c r="C26" i="20"/>
  <c r="Y207" i="10"/>
  <c r="C28" i="20" s="1"/>
  <c r="D26" i="20"/>
  <c r="AC207" i="10"/>
  <c r="D28" i="20" s="1"/>
  <c r="E26" i="20"/>
  <c r="AG207" i="10"/>
  <c r="E28" i="20" s="1"/>
  <c r="C32" i="20"/>
  <c r="C34" i="20"/>
  <c r="D32" i="20"/>
  <c r="AC209" i="10"/>
  <c r="D34" i="20" s="1"/>
  <c r="E32" i="20"/>
  <c r="AG209" i="10"/>
  <c r="E34" i="20" s="1"/>
  <c r="M210" i="10"/>
  <c r="N204" i="22"/>
  <c r="N204" i="9"/>
  <c r="J4" i="4"/>
  <c r="I5" i="4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J176" i="22"/>
  <c r="J176" i="9"/>
  <c r="V176" i="10"/>
  <c r="W176" i="10"/>
  <c r="O8" i="22"/>
  <c r="P8" i="22"/>
  <c r="P8" i="9"/>
  <c r="O8" i="9"/>
  <c r="O10" i="22"/>
  <c r="P10" i="22"/>
  <c r="P10" i="9"/>
  <c r="O10" i="9"/>
  <c r="O12" i="22"/>
  <c r="P12" i="22"/>
  <c r="P12" i="9"/>
  <c r="O12" i="9"/>
  <c r="O14" i="22"/>
  <c r="P14" i="22"/>
  <c r="P14" i="9"/>
  <c r="O14" i="9"/>
  <c r="O16" i="22"/>
  <c r="P16" i="22"/>
  <c r="P16" i="9"/>
  <c r="O16" i="9"/>
  <c r="O18" i="22"/>
  <c r="P18" i="22"/>
  <c r="P18" i="9"/>
  <c r="O18" i="9"/>
  <c r="O20" i="22"/>
  <c r="P20" i="22"/>
  <c r="P20" i="9"/>
  <c r="O20" i="9"/>
  <c r="O22" i="22"/>
  <c r="P22" i="22"/>
  <c r="P22" i="9"/>
  <c r="O22" i="9"/>
  <c r="O24" i="22"/>
  <c r="P24" i="22"/>
  <c r="P24" i="9"/>
  <c r="O24" i="9"/>
  <c r="O26" i="22"/>
  <c r="P26" i="22"/>
  <c r="P26" i="9"/>
  <c r="O26" i="9"/>
  <c r="O28" i="22"/>
  <c r="P28" i="22"/>
  <c r="P28" i="9"/>
  <c r="O28" i="9"/>
  <c r="O30" i="22"/>
  <c r="P30" i="22"/>
  <c r="P30" i="9"/>
  <c r="O30" i="9"/>
  <c r="O32" i="22"/>
  <c r="P32" i="22"/>
  <c r="P32" i="9"/>
  <c r="O32" i="9"/>
  <c r="O34" i="22"/>
  <c r="P34" i="22"/>
  <c r="P34" i="9"/>
  <c r="O34" i="9"/>
  <c r="P36" i="22"/>
  <c r="O36" i="22"/>
  <c r="P36" i="9"/>
  <c r="O36" i="9"/>
  <c r="O38" i="22"/>
  <c r="P38" i="22"/>
  <c r="P38" i="9"/>
  <c r="O38" i="9"/>
  <c r="O40" i="22"/>
  <c r="P40" i="22"/>
  <c r="P40" i="9"/>
  <c r="O40" i="9"/>
  <c r="O42" i="22"/>
  <c r="P42" i="22"/>
  <c r="P42" i="9"/>
  <c r="O42" i="9"/>
  <c r="O44" i="22"/>
  <c r="P44" i="22"/>
  <c r="P44" i="9"/>
  <c r="O44" i="9"/>
  <c r="O46" i="22"/>
  <c r="P46" i="22"/>
  <c r="P46" i="9"/>
  <c r="O46" i="9"/>
  <c r="O48" i="22"/>
  <c r="P48" i="22"/>
  <c r="P48" i="9"/>
  <c r="O48" i="9"/>
  <c r="O50" i="22"/>
  <c r="P50" i="22"/>
  <c r="P50" i="9"/>
  <c r="O50" i="9"/>
  <c r="O52" i="22"/>
  <c r="P52" i="22"/>
  <c r="P52" i="9"/>
  <c r="O52" i="9"/>
  <c r="O54" i="22"/>
  <c r="P54" i="22"/>
  <c r="P54" i="9"/>
  <c r="O54" i="9"/>
  <c r="O56" i="22"/>
  <c r="P56" i="22"/>
  <c r="P56" i="9"/>
  <c r="O56" i="9"/>
  <c r="O58" i="22"/>
  <c r="P58" i="22"/>
  <c r="P58" i="9"/>
  <c r="O58" i="9"/>
  <c r="P60" i="22"/>
  <c r="O60" i="22"/>
  <c r="P60" i="9"/>
  <c r="O60" i="9"/>
  <c r="P62" i="22"/>
  <c r="O62" i="22"/>
  <c r="P62" i="9"/>
  <c r="O62" i="9"/>
  <c r="P64" i="22"/>
  <c r="O64" i="22"/>
  <c r="P64" i="9"/>
  <c r="O64" i="9"/>
  <c r="P66" i="22"/>
  <c r="O66" i="22"/>
  <c r="P66" i="9"/>
  <c r="O66" i="9"/>
  <c r="P68" i="22"/>
  <c r="O68" i="22"/>
  <c r="P68" i="9"/>
  <c r="O68" i="9"/>
  <c r="P70" i="22"/>
  <c r="O70" i="22"/>
  <c r="P70" i="9"/>
  <c r="O70" i="9"/>
  <c r="P72" i="22"/>
  <c r="O72" i="22"/>
  <c r="P72" i="9"/>
  <c r="O72" i="9"/>
  <c r="P74" i="22"/>
  <c r="O74" i="22"/>
  <c r="P74" i="9"/>
  <c r="O74" i="9"/>
  <c r="P76" i="22"/>
  <c r="O76" i="22"/>
  <c r="P76" i="9"/>
  <c r="O76" i="9"/>
  <c r="P78" i="22"/>
  <c r="O78" i="22"/>
  <c r="P78" i="9"/>
  <c r="O78" i="9"/>
  <c r="P80" i="22"/>
  <c r="O80" i="22"/>
  <c r="P80" i="9"/>
  <c r="O80" i="9"/>
  <c r="P82" i="22"/>
  <c r="O82" i="22"/>
  <c r="P82" i="9"/>
  <c r="O82" i="9"/>
  <c r="P84" i="22"/>
  <c r="O84" i="22"/>
  <c r="P84" i="9"/>
  <c r="O84" i="9"/>
  <c r="P86" i="22"/>
  <c r="O86" i="22"/>
  <c r="P86" i="9"/>
  <c r="O86" i="9"/>
  <c r="J186" i="22"/>
  <c r="J186" i="9"/>
  <c r="W184" i="10"/>
  <c r="AA184" i="10"/>
  <c r="AE184" i="10"/>
  <c r="AI184" i="10"/>
  <c r="AM184" i="10"/>
  <c r="V184" i="10"/>
  <c r="U208" i="10"/>
  <c r="L96" i="22"/>
  <c r="M96" i="22"/>
  <c r="L96" i="9"/>
  <c r="M96" i="9"/>
  <c r="M97" i="22"/>
  <c r="L97" i="22"/>
  <c r="M97" i="9"/>
  <c r="L97" i="9"/>
  <c r="L98" i="22"/>
  <c r="M98" i="22"/>
  <c r="L98" i="9"/>
  <c r="M98" i="9"/>
  <c r="M99" i="22"/>
  <c r="L99" i="22"/>
  <c r="M99" i="9"/>
  <c r="L99" i="9"/>
  <c r="L100" i="22"/>
  <c r="M100" i="22"/>
  <c r="L100" i="9"/>
  <c r="M100" i="9"/>
  <c r="M101" i="22"/>
  <c r="L101" i="22"/>
  <c r="M101" i="9"/>
  <c r="L101" i="9"/>
  <c r="L102" i="22"/>
  <c r="M102" i="22"/>
  <c r="L102" i="9"/>
  <c r="M102" i="9"/>
  <c r="M103" i="22"/>
  <c r="L103" i="22"/>
  <c r="M103" i="9"/>
  <c r="L103" i="9"/>
  <c r="L104" i="22"/>
  <c r="M104" i="22"/>
  <c r="L104" i="9"/>
  <c r="M104" i="9"/>
  <c r="M105" i="22"/>
  <c r="L105" i="22"/>
  <c r="M105" i="9"/>
  <c r="L105" i="9"/>
  <c r="L106" i="22"/>
  <c r="M106" i="22"/>
  <c r="L106" i="9"/>
  <c r="M106" i="9"/>
  <c r="M107" i="22"/>
  <c r="L107" i="22"/>
  <c r="M107" i="9"/>
  <c r="L107" i="9"/>
  <c r="L108" i="22"/>
  <c r="M108" i="22"/>
  <c r="L108" i="9"/>
  <c r="M108" i="9"/>
  <c r="M109" i="22"/>
  <c r="L109" i="22"/>
  <c r="M109" i="9"/>
  <c r="L109" i="9"/>
  <c r="L110" i="22"/>
  <c r="M110" i="22"/>
  <c r="L110" i="9"/>
  <c r="M110" i="9"/>
  <c r="M111" i="22"/>
  <c r="L111" i="22"/>
  <c r="M111" i="9"/>
  <c r="L111" i="9"/>
  <c r="L112" i="22"/>
  <c r="M112" i="22"/>
  <c r="L112" i="9"/>
  <c r="M112" i="9"/>
  <c r="M113" i="22"/>
  <c r="L113" i="22"/>
  <c r="M113" i="9"/>
  <c r="L113" i="9"/>
  <c r="L114" i="22"/>
  <c r="M114" i="22"/>
  <c r="L114" i="9"/>
  <c r="M114" i="9"/>
  <c r="M115" i="22"/>
  <c r="L115" i="22"/>
  <c r="M115" i="9"/>
  <c r="L115" i="9"/>
  <c r="L116" i="22"/>
  <c r="M116" i="22"/>
  <c r="L116" i="9"/>
  <c r="M116" i="9"/>
  <c r="M117" i="22"/>
  <c r="L117" i="22"/>
  <c r="M117" i="9"/>
  <c r="L117" i="9"/>
  <c r="L118" i="22"/>
  <c r="M118" i="22"/>
  <c r="L118" i="9"/>
  <c r="M118" i="9"/>
  <c r="M119" i="22"/>
  <c r="L119" i="22"/>
  <c r="M119" i="9"/>
  <c r="L119" i="9"/>
  <c r="L120" i="22"/>
  <c r="M120" i="22"/>
  <c r="L120" i="9"/>
  <c r="M120" i="9"/>
  <c r="M121" i="22"/>
  <c r="L121" i="22"/>
  <c r="M121" i="9"/>
  <c r="L121" i="9"/>
  <c r="L122" i="22"/>
  <c r="M122" i="22"/>
  <c r="L122" i="9"/>
  <c r="M122" i="9"/>
  <c r="M123" i="22"/>
  <c r="L123" i="22"/>
  <c r="M123" i="9"/>
  <c r="L123" i="9"/>
  <c r="L124" i="22"/>
  <c r="M124" i="22"/>
  <c r="L124" i="9"/>
  <c r="M124" i="9"/>
  <c r="M125" i="22"/>
  <c r="L125" i="22"/>
  <c r="M125" i="9"/>
  <c r="L125" i="9"/>
  <c r="L126" i="22"/>
  <c r="M126" i="22"/>
  <c r="L126" i="9"/>
  <c r="M126" i="9"/>
  <c r="M127" i="22"/>
  <c r="L127" i="22"/>
  <c r="M127" i="9"/>
  <c r="L127" i="9"/>
  <c r="L128" i="22"/>
  <c r="M128" i="22"/>
  <c r="L128" i="9"/>
  <c r="M128" i="9"/>
  <c r="M129" i="22"/>
  <c r="L129" i="22"/>
  <c r="M129" i="9"/>
  <c r="L129" i="9"/>
  <c r="L130" i="22"/>
  <c r="M130" i="22"/>
  <c r="L130" i="9"/>
  <c r="M130" i="9"/>
  <c r="M131" i="22"/>
  <c r="L131" i="22"/>
  <c r="M131" i="9"/>
  <c r="L131" i="9"/>
  <c r="L132" i="22"/>
  <c r="M132" i="22"/>
  <c r="L132" i="9"/>
  <c r="M132" i="9"/>
  <c r="M133" i="22"/>
  <c r="L133" i="22"/>
  <c r="M133" i="9"/>
  <c r="L133" i="9"/>
  <c r="L134" i="22"/>
  <c r="M134" i="22"/>
  <c r="L134" i="9"/>
  <c r="M134" i="9"/>
  <c r="M135" i="22"/>
  <c r="L135" i="22"/>
  <c r="M135" i="9"/>
  <c r="L135" i="9"/>
  <c r="L136" i="22"/>
  <c r="M136" i="22"/>
  <c r="L136" i="9"/>
  <c r="M136" i="9"/>
  <c r="M137" i="22"/>
  <c r="L137" i="22"/>
  <c r="M137" i="9"/>
  <c r="L137" i="9"/>
  <c r="L138" i="22"/>
  <c r="M138" i="22"/>
  <c r="L138" i="9"/>
  <c r="M138" i="9"/>
  <c r="M139" i="22"/>
  <c r="L139" i="22"/>
  <c r="M139" i="9"/>
  <c r="L139" i="9"/>
  <c r="L140" i="22"/>
  <c r="M140" i="22"/>
  <c r="L140" i="9"/>
  <c r="M140" i="9"/>
  <c r="M141" i="22"/>
  <c r="L141" i="22"/>
  <c r="M141" i="9"/>
  <c r="L141" i="9"/>
  <c r="L142" i="22"/>
  <c r="M142" i="22"/>
  <c r="L142" i="9"/>
  <c r="M142" i="9"/>
  <c r="M143" i="22"/>
  <c r="L143" i="22"/>
  <c r="M143" i="9"/>
  <c r="L143" i="9"/>
  <c r="L144" i="22"/>
  <c r="M144" i="22"/>
  <c r="L144" i="9"/>
  <c r="M144" i="9"/>
  <c r="M145" i="22"/>
  <c r="L145" i="22"/>
  <c r="M145" i="9"/>
  <c r="L145" i="9"/>
  <c r="L146" i="22"/>
  <c r="M146" i="22"/>
  <c r="L146" i="9"/>
  <c r="M146" i="9"/>
  <c r="M147" i="22"/>
  <c r="L147" i="22"/>
  <c r="M147" i="9"/>
  <c r="L147" i="9"/>
  <c r="L148" i="22"/>
  <c r="M148" i="22"/>
  <c r="L148" i="9"/>
  <c r="M148" i="9"/>
  <c r="M149" i="22"/>
  <c r="L149" i="22"/>
  <c r="M149" i="9"/>
  <c r="L149" i="9"/>
  <c r="L150" i="22"/>
  <c r="M150" i="22"/>
  <c r="L150" i="9"/>
  <c r="M150" i="9"/>
  <c r="M151" i="22"/>
  <c r="L151" i="22"/>
  <c r="M151" i="9"/>
  <c r="L151" i="9"/>
  <c r="L152" i="22"/>
  <c r="M152" i="22"/>
  <c r="L152" i="9"/>
  <c r="M152" i="9"/>
  <c r="M153" i="22"/>
  <c r="L153" i="22"/>
  <c r="M153" i="9"/>
  <c r="L153" i="9"/>
  <c r="L154" i="22"/>
  <c r="M154" i="22"/>
  <c r="L154" i="9"/>
  <c r="M154" i="9"/>
  <c r="M155" i="22"/>
  <c r="L155" i="22"/>
  <c r="M155" i="9"/>
  <c r="L155" i="9"/>
  <c r="L156" i="22"/>
  <c r="M156" i="22"/>
  <c r="L156" i="9"/>
  <c r="M156" i="9"/>
  <c r="M157" i="22"/>
  <c r="L157" i="22"/>
  <c r="M157" i="9"/>
  <c r="L157" i="9"/>
  <c r="L158" i="22"/>
  <c r="M158" i="22"/>
  <c r="L158" i="9"/>
  <c r="M158" i="9"/>
  <c r="M159" i="22"/>
  <c r="L159" i="22"/>
  <c r="M159" i="9"/>
  <c r="L159" i="9"/>
  <c r="L160" i="22"/>
  <c r="M160" i="22"/>
  <c r="L160" i="9"/>
  <c r="M160" i="9"/>
  <c r="M161" i="22"/>
  <c r="L161" i="22"/>
  <c r="M161" i="9"/>
  <c r="L161" i="9"/>
  <c r="L162" i="22"/>
  <c r="M162" i="22"/>
  <c r="L162" i="9"/>
  <c r="M162" i="9"/>
  <c r="M163" i="22"/>
  <c r="L163" i="22"/>
  <c r="M163" i="9"/>
  <c r="L163" i="9"/>
  <c r="L164" i="22"/>
  <c r="M164" i="22"/>
  <c r="L164" i="9"/>
  <c r="M164" i="9"/>
  <c r="M165" i="22"/>
  <c r="L165" i="22"/>
  <c r="M165" i="9"/>
  <c r="L165" i="9"/>
  <c r="L166" i="22"/>
  <c r="M166" i="22"/>
  <c r="L166" i="9"/>
  <c r="M166" i="9"/>
  <c r="M167" i="22"/>
  <c r="L167" i="22"/>
  <c r="M167" i="9"/>
  <c r="L167" i="9"/>
  <c r="L168" i="22"/>
  <c r="M168" i="22"/>
  <c r="L168" i="9"/>
  <c r="M168" i="9"/>
  <c r="M169" i="22"/>
  <c r="L169" i="22"/>
  <c r="M169" i="9"/>
  <c r="L169" i="9"/>
  <c r="L170" i="22"/>
  <c r="M170" i="22"/>
  <c r="L170" i="9"/>
  <c r="M170" i="9"/>
  <c r="M171" i="22"/>
  <c r="L171" i="22"/>
  <c r="M171" i="9"/>
  <c r="L171" i="9"/>
  <c r="L172" i="22"/>
  <c r="M172" i="22"/>
  <c r="L172" i="9"/>
  <c r="M172" i="9"/>
  <c r="M173" i="22"/>
  <c r="L173" i="22"/>
  <c r="M173" i="9"/>
  <c r="L173" i="9"/>
  <c r="L174" i="22"/>
  <c r="M174" i="22"/>
  <c r="L174" i="9"/>
  <c r="M174" i="9"/>
  <c r="AA176" i="10"/>
  <c r="AI176" i="10"/>
  <c r="H5" i="4"/>
  <c r="J197" i="22"/>
  <c r="J197" i="9"/>
  <c r="U200" i="10"/>
  <c r="J201" i="22"/>
  <c r="J201" i="9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P5" i="22"/>
  <c r="O5" i="22"/>
  <c r="O5" i="9"/>
  <c r="P5" i="9"/>
  <c r="P29" i="22"/>
  <c r="O29" i="22"/>
  <c r="O29" i="9"/>
  <c r="P29" i="9"/>
  <c r="P31" i="22"/>
  <c r="O31" i="22"/>
  <c r="O31" i="9"/>
  <c r="P31" i="9"/>
  <c r="P33" i="22"/>
  <c r="O33" i="22"/>
  <c r="O33" i="9"/>
  <c r="P33" i="9"/>
  <c r="O35" i="22"/>
  <c r="P35" i="22"/>
  <c r="O35" i="9"/>
  <c r="P35" i="9"/>
  <c r="O37" i="22"/>
  <c r="P37" i="22"/>
  <c r="O37" i="9"/>
  <c r="P37" i="9"/>
  <c r="P39" i="22"/>
  <c r="O39" i="22"/>
  <c r="O39" i="9"/>
  <c r="P39" i="9"/>
  <c r="P41" i="22"/>
  <c r="O41" i="22"/>
  <c r="O41" i="9"/>
  <c r="P41" i="9"/>
  <c r="P43" i="22"/>
  <c r="O43" i="22"/>
  <c r="O43" i="9"/>
  <c r="P43" i="9"/>
  <c r="P45" i="22"/>
  <c r="O45" i="22"/>
  <c r="O45" i="9"/>
  <c r="P45" i="9"/>
  <c r="P47" i="22"/>
  <c r="O47" i="22"/>
  <c r="O47" i="9"/>
  <c r="P47" i="9"/>
  <c r="P49" i="22"/>
  <c r="O49" i="22"/>
  <c r="O49" i="9"/>
  <c r="P49" i="9"/>
  <c r="P51" i="22"/>
  <c r="O51" i="22"/>
  <c r="O51" i="9"/>
  <c r="P51" i="9"/>
  <c r="P53" i="22"/>
  <c r="O53" i="22"/>
  <c r="O53" i="9"/>
  <c r="P53" i="9"/>
  <c r="P55" i="22"/>
  <c r="O55" i="22"/>
  <c r="O55" i="9"/>
  <c r="P55" i="9"/>
  <c r="J184" i="22"/>
  <c r="J184" i="9"/>
  <c r="W182" i="10"/>
  <c r="AA182" i="10"/>
  <c r="AE182" i="10"/>
  <c r="AI182" i="10"/>
  <c r="AM182" i="10"/>
  <c r="V182" i="10"/>
  <c r="U206" i="10"/>
  <c r="O69" i="22"/>
  <c r="P69" i="22"/>
  <c r="O69" i="9"/>
  <c r="P69" i="9"/>
  <c r="O71" i="22"/>
  <c r="P71" i="22"/>
  <c r="O71" i="9"/>
  <c r="P71" i="9"/>
  <c r="O73" i="22"/>
  <c r="P73" i="22"/>
  <c r="O73" i="9"/>
  <c r="P73" i="9"/>
  <c r="O75" i="22"/>
  <c r="P75" i="22"/>
  <c r="O75" i="9"/>
  <c r="P75" i="9"/>
  <c r="O77" i="22"/>
  <c r="P77" i="22"/>
  <c r="O77" i="9"/>
  <c r="P77" i="9"/>
  <c r="O79" i="22"/>
  <c r="P79" i="22"/>
  <c r="O79" i="9"/>
  <c r="P79" i="9"/>
  <c r="O81" i="22"/>
  <c r="P81" i="22"/>
  <c r="O81" i="9"/>
  <c r="P81" i="9"/>
  <c r="O83" i="22"/>
  <c r="P83" i="22"/>
  <c r="O83" i="9"/>
  <c r="P83" i="9"/>
  <c r="O85" i="22"/>
  <c r="P85" i="22"/>
  <c r="O85" i="9"/>
  <c r="P85" i="9"/>
  <c r="O87" i="22"/>
  <c r="P87" i="22"/>
  <c r="O87" i="9"/>
  <c r="P87" i="9"/>
  <c r="O89" i="22"/>
  <c r="P89" i="22"/>
  <c r="O89" i="9"/>
  <c r="P89" i="9"/>
  <c r="O91" i="22"/>
  <c r="P91" i="22"/>
  <c r="O91" i="9"/>
  <c r="P91" i="9"/>
  <c r="O93" i="22"/>
  <c r="P93" i="22"/>
  <c r="O93" i="9"/>
  <c r="P93" i="9"/>
  <c r="O95" i="22"/>
  <c r="P95" i="22"/>
  <c r="O95" i="9"/>
  <c r="P95" i="9"/>
  <c r="O97" i="22"/>
  <c r="P97" i="22"/>
  <c r="O97" i="9"/>
  <c r="P97" i="9"/>
  <c r="O99" i="22"/>
  <c r="P99" i="22"/>
  <c r="O99" i="9"/>
  <c r="P99" i="9"/>
  <c r="O101" i="22"/>
  <c r="P101" i="22"/>
  <c r="O101" i="9"/>
  <c r="P101" i="9"/>
  <c r="O103" i="22"/>
  <c r="P103" i="22"/>
  <c r="O103" i="9"/>
  <c r="P103" i="9"/>
  <c r="O105" i="22"/>
  <c r="P105" i="22"/>
  <c r="O105" i="9"/>
  <c r="P105" i="9"/>
  <c r="O107" i="22"/>
  <c r="P107" i="22"/>
  <c r="O107" i="9"/>
  <c r="P107" i="9"/>
  <c r="O109" i="22"/>
  <c r="P109" i="22"/>
  <c r="O109" i="9"/>
  <c r="P109" i="9"/>
  <c r="O111" i="22"/>
  <c r="P111" i="22"/>
  <c r="O111" i="9"/>
  <c r="P111" i="9"/>
  <c r="O113" i="22"/>
  <c r="P113" i="22"/>
  <c r="O113" i="9"/>
  <c r="P113" i="9"/>
  <c r="J187" i="22"/>
  <c r="J187" i="9"/>
  <c r="V185" i="10"/>
  <c r="W185" i="10"/>
  <c r="U209" i="10"/>
  <c r="J188" i="22"/>
  <c r="J188" i="9"/>
  <c r="W186" i="10"/>
  <c r="AE186" i="10"/>
  <c r="AM186" i="10"/>
  <c r="V186" i="10"/>
  <c r="U210" i="10"/>
  <c r="O143" i="22"/>
  <c r="P143" i="22"/>
  <c r="O143" i="9"/>
  <c r="P143" i="9"/>
  <c r="O145" i="22"/>
  <c r="P145" i="22"/>
  <c r="O145" i="9"/>
  <c r="P145" i="9"/>
  <c r="O147" i="22"/>
  <c r="P147" i="22"/>
  <c r="O147" i="9"/>
  <c r="P147" i="9"/>
  <c r="O149" i="22"/>
  <c r="P149" i="22"/>
  <c r="O149" i="9"/>
  <c r="P149" i="9"/>
  <c r="O151" i="22"/>
  <c r="P151" i="22"/>
  <c r="O151" i="9"/>
  <c r="P151" i="9"/>
  <c r="O153" i="22"/>
  <c r="P153" i="22"/>
  <c r="O153" i="9"/>
  <c r="P153" i="9"/>
  <c r="O155" i="22"/>
  <c r="P155" i="22"/>
  <c r="O155" i="9"/>
  <c r="P155" i="9"/>
  <c r="O159" i="22"/>
  <c r="P159" i="22"/>
  <c r="O159" i="9"/>
  <c r="P159" i="9"/>
  <c r="O163" i="22"/>
  <c r="P163" i="22"/>
  <c r="O163" i="9"/>
  <c r="P163" i="9"/>
  <c r="O167" i="22"/>
  <c r="P167" i="22"/>
  <c r="O167" i="9"/>
  <c r="P167" i="9"/>
  <c r="O171" i="22"/>
  <c r="P171" i="22"/>
  <c r="O171" i="9"/>
  <c r="P171" i="9"/>
  <c r="O173" i="22"/>
  <c r="P173" i="22"/>
  <c r="O173" i="9"/>
  <c r="P173" i="9"/>
  <c r="H4" i="22"/>
  <c r="H4" i="9"/>
  <c r="M4" i="22"/>
  <c r="L4" i="22"/>
  <c r="L4" i="9"/>
  <c r="M4" i="9"/>
  <c r="R5" i="22"/>
  <c r="S5" i="22"/>
  <c r="S5" i="9"/>
  <c r="R5" i="9"/>
  <c r="H6" i="22"/>
  <c r="H6" i="9"/>
  <c r="M6" i="22"/>
  <c r="L6" i="22"/>
  <c r="L6" i="9"/>
  <c r="M6" i="9"/>
  <c r="H8" i="22"/>
  <c r="H8" i="9"/>
  <c r="H9" i="22"/>
  <c r="H9" i="9"/>
  <c r="H10" i="22"/>
  <c r="H10" i="9"/>
  <c r="H12" i="22"/>
  <c r="H12" i="9"/>
  <c r="H13" i="22"/>
  <c r="H13" i="9"/>
  <c r="H14" i="22"/>
  <c r="H14" i="9"/>
  <c r="H16" i="22"/>
  <c r="H16" i="9"/>
  <c r="H18" i="22"/>
  <c r="H18" i="9"/>
  <c r="H20" i="22"/>
  <c r="H20" i="9"/>
  <c r="H21" i="22"/>
  <c r="H21" i="9"/>
  <c r="H22" i="22"/>
  <c r="H22" i="9"/>
  <c r="H24" i="22"/>
  <c r="H24" i="9"/>
  <c r="H25" i="22"/>
  <c r="H25" i="9"/>
  <c r="H26" i="22"/>
  <c r="H26" i="9"/>
  <c r="H27" i="22"/>
  <c r="H27" i="9"/>
  <c r="H29" i="22"/>
  <c r="H29" i="9"/>
  <c r="H31" i="22"/>
  <c r="H31" i="9"/>
  <c r="H33" i="22"/>
  <c r="H33" i="9"/>
  <c r="H34" i="22"/>
  <c r="H34" i="9"/>
  <c r="H35" i="22"/>
  <c r="H35" i="9"/>
  <c r="H36" i="22"/>
  <c r="H36" i="9"/>
  <c r="H37" i="22"/>
  <c r="H37" i="9"/>
  <c r="H38" i="22"/>
  <c r="H38" i="9"/>
  <c r="H40" i="22"/>
  <c r="H40" i="9"/>
  <c r="H44" i="22"/>
  <c r="H44" i="9"/>
  <c r="H47" i="22"/>
  <c r="H47" i="9"/>
  <c r="H48" i="22"/>
  <c r="H48" i="9"/>
  <c r="H50" i="22"/>
  <c r="H50" i="9"/>
  <c r="H51" i="22"/>
  <c r="H51" i="9"/>
  <c r="H53" i="22"/>
  <c r="H53" i="9"/>
  <c r="H54" i="22"/>
  <c r="H55" i="22"/>
  <c r="H55" i="9"/>
  <c r="H56" i="22"/>
  <c r="H56" i="9"/>
  <c r="H57" i="22"/>
  <c r="H57" i="9"/>
  <c r="H60" i="22"/>
  <c r="H60" i="9"/>
  <c r="H61" i="22"/>
  <c r="H61" i="9"/>
  <c r="H62" i="22"/>
  <c r="H62" i="9"/>
  <c r="H63" i="22"/>
  <c r="H63" i="9"/>
  <c r="H66" i="22"/>
  <c r="H66" i="9"/>
  <c r="H67" i="22"/>
  <c r="H67" i="9"/>
  <c r="H68" i="22"/>
  <c r="H68" i="9"/>
  <c r="H69" i="22"/>
  <c r="H69" i="9"/>
  <c r="H70" i="22"/>
  <c r="H70" i="9"/>
  <c r="H71" i="9"/>
  <c r="H72" i="22"/>
  <c r="H72" i="9"/>
  <c r="H75" i="22"/>
  <c r="H75" i="9"/>
  <c r="H76" i="22"/>
  <c r="H76" i="9"/>
  <c r="H77" i="22"/>
  <c r="H77" i="9"/>
  <c r="H78" i="22"/>
  <c r="H78" i="9"/>
  <c r="H79" i="22"/>
  <c r="H79" i="9"/>
  <c r="H81" i="22"/>
  <c r="H81" i="9"/>
  <c r="H82" i="22"/>
  <c r="H82" i="9"/>
  <c r="H83" i="22"/>
  <c r="H83" i="9"/>
  <c r="H85" i="22"/>
  <c r="H85" i="9"/>
  <c r="H86" i="22"/>
  <c r="H86" i="9"/>
  <c r="H88" i="22"/>
  <c r="H88" i="9"/>
  <c r="H92" i="22"/>
  <c r="H92" i="9"/>
  <c r="H93" i="22"/>
  <c r="H93" i="9"/>
  <c r="S4" i="22"/>
  <c r="R4" i="22"/>
  <c r="R4" i="9"/>
  <c r="S4" i="9"/>
  <c r="L5" i="22"/>
  <c r="M5" i="22"/>
  <c r="M5" i="9"/>
  <c r="L5" i="9"/>
  <c r="S6" i="22"/>
  <c r="R6" i="22"/>
  <c r="R6" i="9"/>
  <c r="S6" i="9"/>
  <c r="H7" i="22"/>
  <c r="H7" i="9"/>
  <c r="R7" i="22"/>
  <c r="S7" i="22"/>
  <c r="S7" i="9"/>
  <c r="R7" i="9"/>
  <c r="S8" i="22"/>
  <c r="R8" i="22"/>
  <c r="R8" i="9"/>
  <c r="S8" i="9"/>
  <c r="R9" i="22"/>
  <c r="S9" i="22"/>
  <c r="S9" i="9"/>
  <c r="R9" i="9"/>
  <c r="S10" i="22"/>
  <c r="R10" i="22"/>
  <c r="R10" i="9"/>
  <c r="S10" i="9"/>
  <c r="R11" i="22"/>
  <c r="S11" i="22"/>
  <c r="S11" i="9"/>
  <c r="R11" i="9"/>
  <c r="S12" i="22"/>
  <c r="R12" i="22"/>
  <c r="R12" i="9"/>
  <c r="S12" i="9"/>
  <c r="R13" i="22"/>
  <c r="S13" i="22"/>
  <c r="S13" i="9"/>
  <c r="R13" i="9"/>
  <c r="S14" i="22"/>
  <c r="R14" i="22"/>
  <c r="R14" i="9"/>
  <c r="S14" i="9"/>
  <c r="R15" i="22"/>
  <c r="S15" i="22"/>
  <c r="S15" i="9"/>
  <c r="R15" i="9"/>
  <c r="S16" i="22"/>
  <c r="R16" i="22"/>
  <c r="R16" i="9"/>
  <c r="S16" i="9"/>
  <c r="R17" i="22"/>
  <c r="S17" i="22"/>
  <c r="S17" i="9"/>
  <c r="R17" i="9"/>
  <c r="S18" i="22"/>
  <c r="R18" i="22"/>
  <c r="R18" i="9"/>
  <c r="S18" i="9"/>
  <c r="R19" i="22"/>
  <c r="S19" i="22"/>
  <c r="S19" i="9"/>
  <c r="R19" i="9"/>
  <c r="S20" i="22"/>
  <c r="R20" i="22"/>
  <c r="R20" i="9"/>
  <c r="S20" i="9"/>
  <c r="R21" i="22"/>
  <c r="S21" i="22"/>
  <c r="S21" i="9"/>
  <c r="R21" i="9"/>
  <c r="S22" i="22"/>
  <c r="R22" i="22"/>
  <c r="R22" i="9"/>
  <c r="S22" i="9"/>
  <c r="R23" i="22"/>
  <c r="S23" i="22"/>
  <c r="S23" i="9"/>
  <c r="R23" i="9"/>
  <c r="S24" i="22"/>
  <c r="R24" i="22"/>
  <c r="R24" i="9"/>
  <c r="S24" i="9"/>
  <c r="R25" i="22"/>
  <c r="S25" i="22"/>
  <c r="S25" i="9"/>
  <c r="R25" i="9"/>
  <c r="S26" i="22"/>
  <c r="R26" i="22"/>
  <c r="R26" i="9"/>
  <c r="S26" i="9"/>
  <c r="R27" i="22"/>
  <c r="S27" i="22"/>
  <c r="S27" i="9"/>
  <c r="R27" i="9"/>
  <c r="S28" i="22"/>
  <c r="R28" i="22"/>
  <c r="R28" i="9"/>
  <c r="S28" i="9"/>
  <c r="R29" i="22"/>
  <c r="S29" i="22"/>
  <c r="S29" i="9"/>
  <c r="R29" i="9"/>
  <c r="S30" i="22"/>
  <c r="R30" i="22"/>
  <c r="R30" i="9"/>
  <c r="S30" i="9"/>
  <c r="R31" i="22"/>
  <c r="S31" i="22"/>
  <c r="S31" i="9"/>
  <c r="R31" i="9"/>
  <c r="S32" i="22"/>
  <c r="R32" i="22"/>
  <c r="R32" i="9"/>
  <c r="S32" i="9"/>
  <c r="R33" i="22"/>
  <c r="S33" i="22"/>
  <c r="S33" i="9"/>
  <c r="R33" i="9"/>
  <c r="R34" i="22"/>
  <c r="S34" i="22"/>
  <c r="R34" i="9"/>
  <c r="S34" i="9"/>
  <c r="S35" i="22"/>
  <c r="R35" i="22"/>
  <c r="S35" i="9"/>
  <c r="R35" i="9"/>
  <c r="R36" i="22"/>
  <c r="S36" i="22"/>
  <c r="R36" i="9"/>
  <c r="S36" i="9"/>
  <c r="S37" i="22"/>
  <c r="R37" i="22"/>
  <c r="S37" i="9"/>
  <c r="R37" i="9"/>
  <c r="S38" i="22"/>
  <c r="R38" i="22"/>
  <c r="R38" i="9"/>
  <c r="S38" i="9"/>
  <c r="R39" i="22"/>
  <c r="S39" i="22"/>
  <c r="S39" i="9"/>
  <c r="R39" i="9"/>
  <c r="S40" i="22"/>
  <c r="R40" i="22"/>
  <c r="R40" i="9"/>
  <c r="S40" i="9"/>
  <c r="R41" i="22"/>
  <c r="S41" i="22"/>
  <c r="S41" i="9"/>
  <c r="R41" i="9"/>
  <c r="S42" i="22"/>
  <c r="R42" i="22"/>
  <c r="R42" i="9"/>
  <c r="S42" i="9"/>
  <c r="R43" i="22"/>
  <c r="S43" i="22"/>
  <c r="S43" i="9"/>
  <c r="R43" i="9"/>
  <c r="S44" i="22"/>
  <c r="R44" i="22"/>
  <c r="R44" i="9"/>
  <c r="S44" i="9"/>
  <c r="R45" i="22"/>
  <c r="S45" i="22"/>
  <c r="S45" i="9"/>
  <c r="R45" i="9"/>
  <c r="S46" i="22"/>
  <c r="R46" i="22"/>
  <c r="R46" i="9"/>
  <c r="S46" i="9"/>
  <c r="R47" i="22"/>
  <c r="S47" i="22"/>
  <c r="S47" i="9"/>
  <c r="R47" i="9"/>
  <c r="S48" i="22"/>
  <c r="R48" i="22"/>
  <c r="R48" i="9"/>
  <c r="S48" i="9"/>
  <c r="R49" i="22"/>
  <c r="S49" i="22"/>
  <c r="S49" i="9"/>
  <c r="R49" i="9"/>
  <c r="S50" i="22"/>
  <c r="R50" i="22"/>
  <c r="R50" i="9"/>
  <c r="S50" i="9"/>
  <c r="R51" i="22"/>
  <c r="S51" i="22"/>
  <c r="S51" i="9"/>
  <c r="R51" i="9"/>
  <c r="S52" i="22"/>
  <c r="R52" i="22"/>
  <c r="R52" i="9"/>
  <c r="S52" i="9"/>
  <c r="R53" i="22"/>
  <c r="S53" i="22"/>
  <c r="S53" i="9"/>
  <c r="R53" i="9"/>
  <c r="S54" i="22"/>
  <c r="R54" i="22"/>
  <c r="R54" i="9"/>
  <c r="S54" i="9"/>
  <c r="R55" i="22"/>
  <c r="S55" i="22"/>
  <c r="S55" i="9"/>
  <c r="R55" i="9"/>
  <c r="S56" i="22"/>
  <c r="R56" i="22"/>
  <c r="R56" i="9"/>
  <c r="S56" i="9"/>
  <c r="R57" i="22"/>
  <c r="S57" i="22"/>
  <c r="S57" i="9"/>
  <c r="R57" i="9"/>
  <c r="S58" i="22"/>
  <c r="R58" i="22"/>
  <c r="R58" i="9"/>
  <c r="S58" i="9"/>
  <c r="S59" i="22"/>
  <c r="R59" i="22"/>
  <c r="S59" i="9"/>
  <c r="R59" i="9"/>
  <c r="R60" i="22"/>
  <c r="S60" i="22"/>
  <c r="R60" i="9"/>
  <c r="S60" i="9"/>
  <c r="S61" i="22"/>
  <c r="R61" i="22"/>
  <c r="S61" i="9"/>
  <c r="R61" i="9"/>
  <c r="R62" i="22"/>
  <c r="S62" i="22"/>
  <c r="R62" i="9"/>
  <c r="S62" i="9"/>
  <c r="S63" i="22"/>
  <c r="R63" i="22"/>
  <c r="S63" i="9"/>
  <c r="R63" i="9"/>
  <c r="R64" i="22"/>
  <c r="S64" i="22"/>
  <c r="R64" i="9"/>
  <c r="S64" i="9"/>
  <c r="S65" i="22"/>
  <c r="R65" i="22"/>
  <c r="S65" i="9"/>
  <c r="R65" i="9"/>
  <c r="R66" i="22"/>
  <c r="S66" i="22"/>
  <c r="R66" i="9"/>
  <c r="S66" i="9"/>
  <c r="S67" i="22"/>
  <c r="R67" i="22"/>
  <c r="S67" i="9"/>
  <c r="R67" i="9"/>
  <c r="R68" i="22"/>
  <c r="S68" i="22"/>
  <c r="R68" i="9"/>
  <c r="S68" i="9"/>
  <c r="S69" i="22"/>
  <c r="R69" i="22"/>
  <c r="S69" i="9"/>
  <c r="R69" i="9"/>
  <c r="R70" i="22"/>
  <c r="S70" i="22"/>
  <c r="R70" i="9"/>
  <c r="S70" i="9"/>
  <c r="S71" i="22"/>
  <c r="R71" i="22"/>
  <c r="S71" i="9"/>
  <c r="R71" i="9"/>
  <c r="R72" i="22"/>
  <c r="S72" i="22"/>
  <c r="R72" i="9"/>
  <c r="S72" i="9"/>
  <c r="S73" i="22"/>
  <c r="R73" i="22"/>
  <c r="S73" i="9"/>
  <c r="R73" i="9"/>
  <c r="R74" i="22"/>
  <c r="S74" i="22"/>
  <c r="R74" i="9"/>
  <c r="S74" i="9"/>
  <c r="S75" i="22"/>
  <c r="R75" i="22"/>
  <c r="S75" i="9"/>
  <c r="R75" i="9"/>
  <c r="R76" i="22"/>
  <c r="S76" i="22"/>
  <c r="R76" i="9"/>
  <c r="S76" i="9"/>
  <c r="S77" i="22"/>
  <c r="R77" i="22"/>
  <c r="S77" i="9"/>
  <c r="R77" i="9"/>
  <c r="R78" i="22"/>
  <c r="S78" i="22"/>
  <c r="R78" i="9"/>
  <c r="S78" i="9"/>
  <c r="S79" i="22"/>
  <c r="R79" i="22"/>
  <c r="S79" i="9"/>
  <c r="R79" i="9"/>
  <c r="R80" i="22"/>
  <c r="S80" i="22"/>
  <c r="R80" i="9"/>
  <c r="S80" i="9"/>
  <c r="S81" i="22"/>
  <c r="R81" i="22"/>
  <c r="S81" i="9"/>
  <c r="R81" i="9"/>
  <c r="R82" i="22"/>
  <c r="S82" i="22"/>
  <c r="R82" i="9"/>
  <c r="S82" i="9"/>
  <c r="S83" i="22"/>
  <c r="R83" i="22"/>
  <c r="S83" i="9"/>
  <c r="R83" i="9"/>
  <c r="R84" i="22"/>
  <c r="S84" i="22"/>
  <c r="R84" i="9"/>
  <c r="S84" i="9"/>
  <c r="S85" i="22"/>
  <c r="R85" i="22"/>
  <c r="S85" i="9"/>
  <c r="R85" i="9"/>
  <c r="R86" i="22"/>
  <c r="S86" i="22"/>
  <c r="R86" i="9"/>
  <c r="S86" i="9"/>
  <c r="S87" i="22"/>
  <c r="R87" i="22"/>
  <c r="S87" i="9"/>
  <c r="R87" i="9"/>
  <c r="R88" i="22"/>
  <c r="S88" i="22"/>
  <c r="R88" i="9"/>
  <c r="S88" i="9"/>
  <c r="S89" i="22"/>
  <c r="R89" i="22"/>
  <c r="S89" i="9"/>
  <c r="R89" i="9"/>
  <c r="R90" i="22"/>
  <c r="S90" i="22"/>
  <c r="R90" i="9"/>
  <c r="S90" i="9"/>
  <c r="S91" i="22"/>
  <c r="R91" i="22"/>
  <c r="S91" i="9"/>
  <c r="R91" i="9"/>
  <c r="R92" i="22"/>
  <c r="S92" i="22"/>
  <c r="R92" i="9"/>
  <c r="S92" i="9"/>
  <c r="S93" i="22"/>
  <c r="R93" i="22"/>
  <c r="S93" i="9"/>
  <c r="R93" i="9"/>
  <c r="R94" i="22"/>
  <c r="S94" i="22"/>
  <c r="R94" i="9"/>
  <c r="S94" i="9"/>
  <c r="S95" i="22"/>
  <c r="R95" i="22"/>
  <c r="S95" i="9"/>
  <c r="R95" i="9"/>
  <c r="M8" i="22"/>
  <c r="L8" i="22"/>
  <c r="L8" i="9"/>
  <c r="M8" i="9"/>
  <c r="M10" i="22"/>
  <c r="L10" i="22"/>
  <c r="L10" i="9"/>
  <c r="M10" i="9"/>
  <c r="M12" i="22"/>
  <c r="L12" i="22"/>
  <c r="L12" i="9"/>
  <c r="M12" i="9"/>
  <c r="M14" i="22"/>
  <c r="L14" i="22"/>
  <c r="L14" i="9"/>
  <c r="M14" i="9"/>
  <c r="M16" i="22"/>
  <c r="L16" i="22"/>
  <c r="L16" i="9"/>
  <c r="M16" i="9"/>
  <c r="M18" i="22"/>
  <c r="L18" i="22"/>
  <c r="L18" i="9"/>
  <c r="M18" i="9"/>
  <c r="M20" i="22"/>
  <c r="L20" i="22"/>
  <c r="L20" i="9"/>
  <c r="M20" i="9"/>
  <c r="M22" i="22"/>
  <c r="L22" i="22"/>
  <c r="L22" i="9"/>
  <c r="M22" i="9"/>
  <c r="M24" i="22"/>
  <c r="L24" i="22"/>
  <c r="L24" i="9"/>
  <c r="M24" i="9"/>
  <c r="M26" i="22"/>
  <c r="L26" i="22"/>
  <c r="L26" i="9"/>
  <c r="M26" i="9"/>
  <c r="M28" i="22"/>
  <c r="L28" i="22"/>
  <c r="L28" i="9"/>
  <c r="M28" i="9"/>
  <c r="M30" i="22"/>
  <c r="L30" i="22"/>
  <c r="L30" i="9"/>
  <c r="M30" i="9"/>
  <c r="M32" i="22"/>
  <c r="L32" i="22"/>
  <c r="L32" i="9"/>
  <c r="M32" i="9"/>
  <c r="M34" i="22"/>
  <c r="L34" i="22"/>
  <c r="L34" i="9"/>
  <c r="M34" i="9"/>
  <c r="L36" i="22"/>
  <c r="M36" i="22"/>
  <c r="L36" i="9"/>
  <c r="M36" i="9"/>
  <c r="M38" i="22"/>
  <c r="L38" i="22"/>
  <c r="L38" i="9"/>
  <c r="M38" i="9"/>
  <c r="M40" i="22"/>
  <c r="L40" i="22"/>
  <c r="L40" i="9"/>
  <c r="M40" i="9"/>
  <c r="M42" i="22"/>
  <c r="L42" i="22"/>
  <c r="L42" i="9"/>
  <c r="M42" i="9"/>
  <c r="M44" i="22"/>
  <c r="L44" i="22"/>
  <c r="L44" i="9"/>
  <c r="M44" i="9"/>
  <c r="M46" i="22"/>
  <c r="L46" i="22"/>
  <c r="L46" i="9"/>
  <c r="M46" i="9"/>
  <c r="M48" i="22"/>
  <c r="L48" i="22"/>
  <c r="L48" i="9"/>
  <c r="M48" i="9"/>
  <c r="M50" i="22"/>
  <c r="L50" i="22"/>
  <c r="L50" i="9"/>
  <c r="M50" i="9"/>
  <c r="M52" i="22"/>
  <c r="L52" i="22"/>
  <c r="L52" i="9"/>
  <c r="M52" i="9"/>
  <c r="M54" i="22"/>
  <c r="L54" i="22"/>
  <c r="L54" i="9"/>
  <c r="M54" i="9"/>
  <c r="M56" i="22"/>
  <c r="L56" i="22"/>
  <c r="L56" i="9"/>
  <c r="M56" i="9"/>
  <c r="M58" i="22"/>
  <c r="L58" i="22"/>
  <c r="L58" i="9"/>
  <c r="M58" i="9"/>
  <c r="L60" i="22"/>
  <c r="M60" i="22"/>
  <c r="L60" i="9"/>
  <c r="M60" i="9"/>
  <c r="L62" i="22"/>
  <c r="M62" i="22"/>
  <c r="L62" i="9"/>
  <c r="M62" i="9"/>
  <c r="L64" i="22"/>
  <c r="M64" i="22"/>
  <c r="L64" i="9"/>
  <c r="M64" i="9"/>
  <c r="L66" i="22"/>
  <c r="M66" i="22"/>
  <c r="L66" i="9"/>
  <c r="M66" i="9"/>
  <c r="L68" i="22"/>
  <c r="M68" i="22"/>
  <c r="L68" i="9"/>
  <c r="M68" i="9"/>
  <c r="L70" i="22"/>
  <c r="M70" i="22"/>
  <c r="L70" i="9"/>
  <c r="M70" i="9"/>
  <c r="L72" i="22"/>
  <c r="M72" i="22"/>
  <c r="L72" i="9"/>
  <c r="M72" i="9"/>
  <c r="L74" i="22"/>
  <c r="M74" i="22"/>
  <c r="L74" i="9"/>
  <c r="M74" i="9"/>
  <c r="L76" i="22"/>
  <c r="M76" i="22"/>
  <c r="L76" i="9"/>
  <c r="M76" i="9"/>
  <c r="L78" i="22"/>
  <c r="M78" i="22"/>
  <c r="L78" i="9"/>
  <c r="M78" i="9"/>
  <c r="L80" i="22"/>
  <c r="M80" i="22"/>
  <c r="L80" i="9"/>
  <c r="M80" i="9"/>
  <c r="L82" i="22"/>
  <c r="M82" i="22"/>
  <c r="L82" i="9"/>
  <c r="M82" i="9"/>
  <c r="L84" i="22"/>
  <c r="M84" i="22"/>
  <c r="L84" i="9"/>
  <c r="M84" i="9"/>
  <c r="L86" i="22"/>
  <c r="M86" i="22"/>
  <c r="L86" i="9"/>
  <c r="M86" i="9"/>
  <c r="L88" i="22"/>
  <c r="M88" i="22"/>
  <c r="L88" i="9"/>
  <c r="M88" i="9"/>
  <c r="L90" i="22"/>
  <c r="M90" i="22"/>
  <c r="L90" i="9"/>
  <c r="M90" i="9"/>
  <c r="L92" i="22"/>
  <c r="M92" i="22"/>
  <c r="L92" i="9"/>
  <c r="M92" i="9"/>
  <c r="L94" i="22"/>
  <c r="M94" i="22"/>
  <c r="L94" i="9"/>
  <c r="M94" i="9"/>
  <c r="I176" i="22"/>
  <c r="I176" i="9"/>
  <c r="R176" i="10"/>
  <c r="S176" i="10"/>
  <c r="F212" i="22"/>
  <c r="K188" i="22"/>
  <c r="K188" i="9"/>
  <c r="AA186" i="10"/>
  <c r="Z188" i="10"/>
  <c r="Z210" i="10"/>
  <c r="M204" i="10"/>
  <c r="I212" i="10"/>
  <c r="Q211" i="22"/>
  <c r="Q211" i="9"/>
  <c r="E45" i="20"/>
  <c r="M206" i="10"/>
  <c r="L206" i="10"/>
  <c r="K213" i="22"/>
  <c r="K213" i="9"/>
  <c r="C27" i="20"/>
  <c r="N213" i="22"/>
  <c r="N213" i="9"/>
  <c r="D27" i="20"/>
  <c r="F22" i="20"/>
  <c r="H209" i="10"/>
  <c r="G209" i="10"/>
  <c r="K215" i="22"/>
  <c r="K215" i="9"/>
  <c r="C33" i="20"/>
  <c r="N215" i="22"/>
  <c r="D33" i="20"/>
  <c r="N215" i="9"/>
  <c r="Q215" i="22"/>
  <c r="I204" i="22"/>
  <c r="I204" i="9"/>
  <c r="P212" i="10"/>
  <c r="X212" i="10"/>
  <c r="AB212" i="10"/>
  <c r="AF212" i="10"/>
  <c r="AJ212" i="10"/>
  <c r="K206" i="10"/>
  <c r="J199" i="22"/>
  <c r="J199" i="9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J182" i="22"/>
  <c r="J182" i="9"/>
  <c r="W180" i="10"/>
  <c r="AA180" i="10"/>
  <c r="AE180" i="10"/>
  <c r="AI180" i="10"/>
  <c r="AM180" i="10"/>
  <c r="U188" i="10"/>
  <c r="U204" i="10"/>
  <c r="O4" i="22"/>
  <c r="P4" i="22"/>
  <c r="P4" i="9"/>
  <c r="O4" i="9"/>
  <c r="O6" i="22"/>
  <c r="P6" i="22"/>
  <c r="P6" i="9"/>
  <c r="O6" i="9"/>
  <c r="P88" i="22"/>
  <c r="O88" i="22"/>
  <c r="P88" i="9"/>
  <c r="O88" i="9"/>
  <c r="P90" i="22"/>
  <c r="O90" i="22"/>
  <c r="P90" i="9"/>
  <c r="O90" i="9"/>
  <c r="P92" i="22"/>
  <c r="O92" i="22"/>
  <c r="P92" i="9"/>
  <c r="O92" i="9"/>
  <c r="P94" i="22"/>
  <c r="O94" i="22"/>
  <c r="P94" i="9"/>
  <c r="O94" i="9"/>
  <c r="P96" i="22"/>
  <c r="O96" i="22"/>
  <c r="P96" i="9"/>
  <c r="O96" i="9"/>
  <c r="P98" i="22"/>
  <c r="O98" i="22"/>
  <c r="P98" i="9"/>
  <c r="O98" i="9"/>
  <c r="P100" i="22"/>
  <c r="O100" i="22"/>
  <c r="P100" i="9"/>
  <c r="O100" i="9"/>
  <c r="P102" i="22"/>
  <c r="O102" i="22"/>
  <c r="P102" i="9"/>
  <c r="O102" i="9"/>
  <c r="P104" i="22"/>
  <c r="O104" i="22"/>
  <c r="P104" i="9"/>
  <c r="O104" i="9"/>
  <c r="P106" i="22"/>
  <c r="O106" i="22"/>
  <c r="P106" i="9"/>
  <c r="O106" i="9"/>
  <c r="P108" i="22"/>
  <c r="O108" i="22"/>
  <c r="P108" i="9"/>
  <c r="O108" i="9"/>
  <c r="P110" i="22"/>
  <c r="O110" i="22"/>
  <c r="P110" i="9"/>
  <c r="O110" i="9"/>
  <c r="P112" i="22"/>
  <c r="O112" i="22"/>
  <c r="P112" i="9"/>
  <c r="O112" i="9"/>
  <c r="P114" i="22"/>
  <c r="O114" i="22"/>
  <c r="P114" i="9"/>
  <c r="O114" i="9"/>
  <c r="P116" i="22"/>
  <c r="O116" i="22"/>
  <c r="P116" i="9"/>
  <c r="O116" i="9"/>
  <c r="P118" i="22"/>
  <c r="O118" i="22"/>
  <c r="P118" i="9"/>
  <c r="O118" i="9"/>
  <c r="P120" i="22"/>
  <c r="O120" i="22"/>
  <c r="P120" i="9"/>
  <c r="O120" i="9"/>
  <c r="P122" i="22"/>
  <c r="O122" i="22"/>
  <c r="P122" i="9"/>
  <c r="O122" i="9"/>
  <c r="P124" i="22"/>
  <c r="O124" i="22"/>
  <c r="P124" i="9"/>
  <c r="O124" i="9"/>
  <c r="P126" i="22"/>
  <c r="O126" i="22"/>
  <c r="P126" i="9"/>
  <c r="O126" i="9"/>
  <c r="P128" i="22"/>
  <c r="O128" i="22"/>
  <c r="P128" i="9"/>
  <c r="O128" i="9"/>
  <c r="P130" i="22"/>
  <c r="O130" i="22"/>
  <c r="P130" i="9"/>
  <c r="O130" i="9"/>
  <c r="P132" i="22"/>
  <c r="O132" i="22"/>
  <c r="P132" i="9"/>
  <c r="O132" i="9"/>
  <c r="P134" i="22"/>
  <c r="O134" i="22"/>
  <c r="P134" i="9"/>
  <c r="O134" i="9"/>
  <c r="P136" i="22"/>
  <c r="O136" i="22"/>
  <c r="P136" i="9"/>
  <c r="O136" i="9"/>
  <c r="P138" i="22"/>
  <c r="O138" i="22"/>
  <c r="P138" i="9"/>
  <c r="O138" i="9"/>
  <c r="P140" i="22"/>
  <c r="O140" i="22"/>
  <c r="P140" i="9"/>
  <c r="O140" i="9"/>
  <c r="P142" i="22"/>
  <c r="O142" i="22"/>
  <c r="P142" i="9"/>
  <c r="O142" i="9"/>
  <c r="P144" i="22"/>
  <c r="O144" i="22"/>
  <c r="P144" i="9"/>
  <c r="O144" i="9"/>
  <c r="P146" i="22"/>
  <c r="O146" i="22"/>
  <c r="P146" i="9"/>
  <c r="O146" i="9"/>
  <c r="P148" i="22"/>
  <c r="O148" i="22"/>
  <c r="P148" i="9"/>
  <c r="O148" i="9"/>
  <c r="P150" i="22"/>
  <c r="O150" i="22"/>
  <c r="P150" i="9"/>
  <c r="O150" i="9"/>
  <c r="P152" i="22"/>
  <c r="O152" i="22"/>
  <c r="P152" i="9"/>
  <c r="O152" i="9"/>
  <c r="P154" i="22"/>
  <c r="O154" i="22"/>
  <c r="P154" i="9"/>
  <c r="O154" i="9"/>
  <c r="P156" i="22"/>
  <c r="O156" i="22"/>
  <c r="P156" i="9"/>
  <c r="O156" i="9"/>
  <c r="P158" i="22"/>
  <c r="O158" i="22"/>
  <c r="P158" i="9"/>
  <c r="O158" i="9"/>
  <c r="P160" i="22"/>
  <c r="O160" i="22"/>
  <c r="P160" i="9"/>
  <c r="O160" i="9"/>
  <c r="P162" i="22"/>
  <c r="O162" i="22"/>
  <c r="P162" i="9"/>
  <c r="O162" i="9"/>
  <c r="P164" i="22"/>
  <c r="O164" i="22"/>
  <c r="P164" i="9"/>
  <c r="O164" i="9"/>
  <c r="P166" i="22"/>
  <c r="O166" i="22"/>
  <c r="P166" i="9"/>
  <c r="O166" i="9"/>
  <c r="P168" i="22"/>
  <c r="O168" i="22"/>
  <c r="P168" i="9"/>
  <c r="O168" i="9"/>
  <c r="P170" i="22"/>
  <c r="O170" i="22"/>
  <c r="P170" i="9"/>
  <c r="O170" i="9"/>
  <c r="P172" i="22"/>
  <c r="O172" i="22"/>
  <c r="P172" i="9"/>
  <c r="O172" i="9"/>
  <c r="P174" i="22"/>
  <c r="O174" i="22"/>
  <c r="P174" i="9"/>
  <c r="O174" i="9"/>
  <c r="O157" i="22"/>
  <c r="P157" i="22"/>
  <c r="O157" i="9"/>
  <c r="P157" i="9"/>
  <c r="O161" i="22"/>
  <c r="P161" i="22"/>
  <c r="O161" i="9"/>
  <c r="P161" i="9"/>
  <c r="O165" i="22"/>
  <c r="P165" i="22"/>
  <c r="O165" i="9"/>
  <c r="P165" i="9"/>
  <c r="O169" i="22"/>
  <c r="P169" i="22"/>
  <c r="O169" i="9"/>
  <c r="P169" i="9"/>
  <c r="R96" i="22"/>
  <c r="S96" i="22"/>
  <c r="R96" i="9"/>
  <c r="S96" i="9"/>
  <c r="S97" i="22"/>
  <c r="R97" i="22"/>
  <c r="S97" i="9"/>
  <c r="R97" i="9"/>
  <c r="R98" i="22"/>
  <c r="S98" i="22"/>
  <c r="R98" i="9"/>
  <c r="S98" i="9"/>
  <c r="S99" i="22"/>
  <c r="R99" i="22"/>
  <c r="S99" i="9"/>
  <c r="R99" i="9"/>
  <c r="R100" i="22"/>
  <c r="S100" i="22"/>
  <c r="R100" i="9"/>
  <c r="S100" i="9"/>
  <c r="S101" i="22"/>
  <c r="R101" i="22"/>
  <c r="S101" i="9"/>
  <c r="R101" i="9"/>
  <c r="R102" i="22"/>
  <c r="S102" i="22"/>
  <c r="R102" i="9"/>
  <c r="S102" i="9"/>
  <c r="S103" i="22"/>
  <c r="R103" i="22"/>
  <c r="S103" i="9"/>
  <c r="R103" i="9"/>
  <c r="R104" i="22"/>
  <c r="S104" i="22"/>
  <c r="R104" i="9"/>
  <c r="S104" i="9"/>
  <c r="S105" i="22"/>
  <c r="R105" i="22"/>
  <c r="S105" i="9"/>
  <c r="R105" i="9"/>
  <c r="R106" i="22"/>
  <c r="S106" i="22"/>
  <c r="R106" i="9"/>
  <c r="S106" i="9"/>
  <c r="S107" i="22"/>
  <c r="R107" i="22"/>
  <c r="S107" i="9"/>
  <c r="R107" i="9"/>
  <c r="R108" i="22"/>
  <c r="S108" i="22"/>
  <c r="R108" i="9"/>
  <c r="S108" i="9"/>
  <c r="S109" i="22"/>
  <c r="R109" i="22"/>
  <c r="S109" i="9"/>
  <c r="R109" i="9"/>
  <c r="R110" i="22"/>
  <c r="S110" i="22"/>
  <c r="R110" i="9"/>
  <c r="S110" i="9"/>
  <c r="S111" i="22"/>
  <c r="R111" i="22"/>
  <c r="S111" i="9"/>
  <c r="R111" i="9"/>
  <c r="R112" i="22"/>
  <c r="S112" i="22"/>
  <c r="R112" i="9"/>
  <c r="S112" i="9"/>
  <c r="S113" i="22"/>
  <c r="R113" i="22"/>
  <c r="S113" i="9"/>
  <c r="R113" i="9"/>
  <c r="R114" i="22"/>
  <c r="S114" i="22"/>
  <c r="R114" i="9"/>
  <c r="S114" i="9"/>
  <c r="S115" i="22"/>
  <c r="R115" i="22"/>
  <c r="S115" i="9"/>
  <c r="R115" i="9"/>
  <c r="R116" i="22"/>
  <c r="S116" i="22"/>
  <c r="R116" i="9"/>
  <c r="S116" i="9"/>
  <c r="S117" i="22"/>
  <c r="R117" i="22"/>
  <c r="S117" i="9"/>
  <c r="R117" i="9"/>
  <c r="R118" i="22"/>
  <c r="S118" i="22"/>
  <c r="R118" i="9"/>
  <c r="S118" i="9"/>
  <c r="S119" i="22"/>
  <c r="R119" i="22"/>
  <c r="S119" i="9"/>
  <c r="R119" i="9"/>
  <c r="R120" i="22"/>
  <c r="S120" i="22"/>
  <c r="R120" i="9"/>
  <c r="S120" i="9"/>
  <c r="S121" i="22"/>
  <c r="R121" i="22"/>
  <c r="S121" i="9"/>
  <c r="R121" i="9"/>
  <c r="R122" i="22"/>
  <c r="S122" i="22"/>
  <c r="R122" i="9"/>
  <c r="S122" i="9"/>
  <c r="S123" i="22"/>
  <c r="R123" i="22"/>
  <c r="S123" i="9"/>
  <c r="R123" i="9"/>
  <c r="R124" i="22"/>
  <c r="S124" i="22"/>
  <c r="R124" i="9"/>
  <c r="S124" i="9"/>
  <c r="S125" i="22"/>
  <c r="R125" i="22"/>
  <c r="S125" i="9"/>
  <c r="R125" i="9"/>
  <c r="R126" i="22"/>
  <c r="S126" i="22"/>
  <c r="R126" i="9"/>
  <c r="S126" i="9"/>
  <c r="S127" i="22"/>
  <c r="R127" i="22"/>
  <c r="S127" i="9"/>
  <c r="R127" i="9"/>
  <c r="R128" i="22"/>
  <c r="S128" i="22"/>
  <c r="R128" i="9"/>
  <c r="S128" i="9"/>
  <c r="S129" i="22"/>
  <c r="R129" i="22"/>
  <c r="S129" i="9"/>
  <c r="R129" i="9"/>
  <c r="R130" i="22"/>
  <c r="S130" i="22"/>
  <c r="R130" i="9"/>
  <c r="S130" i="9"/>
  <c r="S131" i="22"/>
  <c r="R131" i="22"/>
  <c r="S131" i="9"/>
  <c r="R131" i="9"/>
  <c r="R132" i="22"/>
  <c r="S132" i="22"/>
  <c r="R132" i="9"/>
  <c r="S132" i="9"/>
  <c r="S133" i="22"/>
  <c r="R133" i="22"/>
  <c r="S133" i="9"/>
  <c r="R133" i="9"/>
  <c r="R134" i="22"/>
  <c r="S134" i="22"/>
  <c r="R134" i="9"/>
  <c r="S134" i="9"/>
  <c r="S135" i="22"/>
  <c r="R135" i="22"/>
  <c r="S135" i="9"/>
  <c r="R135" i="9"/>
  <c r="R136" i="22"/>
  <c r="S136" i="22"/>
  <c r="R136" i="9"/>
  <c r="S136" i="9"/>
  <c r="S137" i="22"/>
  <c r="R137" i="22"/>
  <c r="S137" i="9"/>
  <c r="R137" i="9"/>
  <c r="R138" i="22"/>
  <c r="S138" i="22"/>
  <c r="R138" i="9"/>
  <c r="S138" i="9"/>
  <c r="S139" i="22"/>
  <c r="R139" i="22"/>
  <c r="S139" i="9"/>
  <c r="R139" i="9"/>
  <c r="R140" i="22"/>
  <c r="S140" i="22"/>
  <c r="R140" i="9"/>
  <c r="S140" i="9"/>
  <c r="S141" i="22"/>
  <c r="R141" i="22"/>
  <c r="S141" i="9"/>
  <c r="R141" i="9"/>
  <c r="R142" i="22"/>
  <c r="S142" i="22"/>
  <c r="R142" i="9"/>
  <c r="S142" i="9"/>
  <c r="S143" i="22"/>
  <c r="R143" i="22"/>
  <c r="S143" i="9"/>
  <c r="R143" i="9"/>
  <c r="R144" i="22"/>
  <c r="S144" i="22"/>
  <c r="R144" i="9"/>
  <c r="S144" i="9"/>
  <c r="S145" i="22"/>
  <c r="R145" i="22"/>
  <c r="S145" i="9"/>
  <c r="R145" i="9"/>
  <c r="R146" i="22"/>
  <c r="S146" i="22"/>
  <c r="R146" i="9"/>
  <c r="S146" i="9"/>
  <c r="S147" i="22"/>
  <c r="R147" i="22"/>
  <c r="S147" i="9"/>
  <c r="R147" i="9"/>
  <c r="R148" i="22"/>
  <c r="S148" i="22"/>
  <c r="R148" i="9"/>
  <c r="S148" i="9"/>
  <c r="S149" i="22"/>
  <c r="R149" i="22"/>
  <c r="S149" i="9"/>
  <c r="R149" i="9"/>
  <c r="R150" i="22"/>
  <c r="S150" i="22"/>
  <c r="R150" i="9"/>
  <c r="S150" i="9"/>
  <c r="S151" i="22"/>
  <c r="R151" i="22"/>
  <c r="S151" i="9"/>
  <c r="R151" i="9"/>
  <c r="R152" i="22"/>
  <c r="S152" i="22"/>
  <c r="R152" i="9"/>
  <c r="S152" i="9"/>
  <c r="S153" i="22"/>
  <c r="R153" i="22"/>
  <c r="S153" i="9"/>
  <c r="R153" i="9"/>
  <c r="R154" i="22"/>
  <c r="S154" i="22"/>
  <c r="R154" i="9"/>
  <c r="S154" i="9"/>
  <c r="S155" i="22"/>
  <c r="R155" i="22"/>
  <c r="S155" i="9"/>
  <c r="R155" i="9"/>
  <c r="R156" i="22"/>
  <c r="S156" i="22"/>
  <c r="R156" i="9"/>
  <c r="S156" i="9"/>
  <c r="S157" i="22"/>
  <c r="R157" i="22"/>
  <c r="S157" i="9"/>
  <c r="R157" i="9"/>
  <c r="R158" i="22"/>
  <c r="S158" i="22"/>
  <c r="R158" i="9"/>
  <c r="S158" i="9"/>
  <c r="S159" i="22"/>
  <c r="R159" i="22"/>
  <c r="S159" i="9"/>
  <c r="R159" i="9"/>
  <c r="R160" i="22"/>
  <c r="S160" i="22"/>
  <c r="R160" i="9"/>
  <c r="S160" i="9"/>
  <c r="S161" i="22"/>
  <c r="R161" i="22"/>
  <c r="S161" i="9"/>
  <c r="R161" i="9"/>
  <c r="R162" i="22"/>
  <c r="S162" i="22"/>
  <c r="R162" i="9"/>
  <c r="S162" i="9"/>
  <c r="S163" i="22"/>
  <c r="R163" i="22"/>
  <c r="S163" i="9"/>
  <c r="R163" i="9"/>
  <c r="R164" i="22"/>
  <c r="S164" i="22"/>
  <c r="R164" i="9"/>
  <c r="S164" i="9"/>
  <c r="S165" i="22"/>
  <c r="R165" i="22"/>
  <c r="S165" i="9"/>
  <c r="R165" i="9"/>
  <c r="R166" i="22"/>
  <c r="S166" i="22"/>
  <c r="R166" i="9"/>
  <c r="S166" i="9"/>
  <c r="S167" i="22"/>
  <c r="R167" i="22"/>
  <c r="S167" i="9"/>
  <c r="R167" i="9"/>
  <c r="R168" i="22"/>
  <c r="S168" i="22"/>
  <c r="R168" i="9"/>
  <c r="S168" i="9"/>
  <c r="S169" i="22"/>
  <c r="R169" i="22"/>
  <c r="S169" i="9"/>
  <c r="R169" i="9"/>
  <c r="R170" i="22"/>
  <c r="S170" i="22"/>
  <c r="R170" i="9"/>
  <c r="S170" i="9"/>
  <c r="S171" i="22"/>
  <c r="R171" i="22"/>
  <c r="S171" i="9"/>
  <c r="R171" i="9"/>
  <c r="R172" i="22"/>
  <c r="S172" i="22"/>
  <c r="R172" i="9"/>
  <c r="S172" i="9"/>
  <c r="S173" i="22"/>
  <c r="R173" i="22"/>
  <c r="S173" i="9"/>
  <c r="R173" i="9"/>
  <c r="R174" i="22"/>
  <c r="S174" i="22"/>
  <c r="R174" i="9"/>
  <c r="S174" i="9"/>
  <c r="AE176" i="10"/>
  <c r="AM176" i="10"/>
  <c r="F5" i="4"/>
  <c r="E3" i="2"/>
  <c r="F3" i="2" s="1"/>
  <c r="B43" i="2" s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P7" i="22"/>
  <c r="O7" i="22"/>
  <c r="O7" i="9"/>
  <c r="P7" i="9"/>
  <c r="P9" i="22"/>
  <c r="O9" i="22"/>
  <c r="O9" i="9"/>
  <c r="P9" i="9"/>
  <c r="P11" i="22"/>
  <c r="O11" i="22"/>
  <c r="O11" i="9"/>
  <c r="P11" i="9"/>
  <c r="P13" i="22"/>
  <c r="O13" i="22"/>
  <c r="O13" i="9"/>
  <c r="P13" i="9"/>
  <c r="P15" i="22"/>
  <c r="O15" i="22"/>
  <c r="O15" i="9"/>
  <c r="P15" i="9"/>
  <c r="P17" i="22"/>
  <c r="O17" i="22"/>
  <c r="O17" i="9"/>
  <c r="P17" i="9"/>
  <c r="P19" i="22"/>
  <c r="O19" i="22"/>
  <c r="O19" i="9"/>
  <c r="P19" i="9"/>
  <c r="P21" i="22"/>
  <c r="O21" i="22"/>
  <c r="O21" i="9"/>
  <c r="P21" i="9"/>
  <c r="P23" i="22"/>
  <c r="O23" i="22"/>
  <c r="O23" i="9"/>
  <c r="P23" i="9"/>
  <c r="P25" i="22"/>
  <c r="O25" i="22"/>
  <c r="O25" i="9"/>
  <c r="P25" i="9"/>
  <c r="P27" i="22"/>
  <c r="O27" i="22"/>
  <c r="O27" i="9"/>
  <c r="P27" i="9"/>
  <c r="J183" i="22"/>
  <c r="J183" i="9"/>
  <c r="V181" i="10"/>
  <c r="W181" i="10"/>
  <c r="U205" i="10"/>
  <c r="P57" i="22"/>
  <c r="O57" i="22"/>
  <c r="O57" i="9"/>
  <c r="P57" i="9"/>
  <c r="O59" i="22"/>
  <c r="P59" i="22"/>
  <c r="O59" i="9"/>
  <c r="P59" i="9"/>
  <c r="O61" i="22"/>
  <c r="P61" i="22"/>
  <c r="O61" i="9"/>
  <c r="P61" i="9"/>
  <c r="O63" i="22"/>
  <c r="P63" i="22"/>
  <c r="O63" i="9"/>
  <c r="P63" i="9"/>
  <c r="O65" i="22"/>
  <c r="P65" i="22"/>
  <c r="O65" i="9"/>
  <c r="P65" i="9"/>
  <c r="O67" i="22"/>
  <c r="P67" i="22"/>
  <c r="O67" i="9"/>
  <c r="P67" i="9"/>
  <c r="J185" i="22"/>
  <c r="J185" i="9"/>
  <c r="V183" i="10"/>
  <c r="W183" i="10"/>
  <c r="U207" i="10"/>
  <c r="O115" i="22"/>
  <c r="P115" i="22"/>
  <c r="O115" i="9"/>
  <c r="P115" i="9"/>
  <c r="O117" i="22"/>
  <c r="P117" i="22"/>
  <c r="O117" i="9"/>
  <c r="P117" i="9"/>
  <c r="O119" i="22"/>
  <c r="P119" i="22"/>
  <c r="O119" i="9"/>
  <c r="P119" i="9"/>
  <c r="O121" i="22"/>
  <c r="P121" i="22"/>
  <c r="O121" i="9"/>
  <c r="P121" i="9"/>
  <c r="O123" i="22"/>
  <c r="P123" i="22"/>
  <c r="O123" i="9"/>
  <c r="P123" i="9"/>
  <c r="O125" i="22"/>
  <c r="P125" i="22"/>
  <c r="O125" i="9"/>
  <c r="P125" i="9"/>
  <c r="O127" i="22"/>
  <c r="P127" i="22"/>
  <c r="O127" i="9"/>
  <c r="P127" i="9"/>
  <c r="O129" i="22"/>
  <c r="P129" i="22"/>
  <c r="O129" i="9"/>
  <c r="P129" i="9"/>
  <c r="O131" i="22"/>
  <c r="P131" i="22"/>
  <c r="O131" i="9"/>
  <c r="P131" i="9"/>
  <c r="O133" i="22"/>
  <c r="P133" i="22"/>
  <c r="O133" i="9"/>
  <c r="P133" i="9"/>
  <c r="O135" i="22"/>
  <c r="P135" i="22"/>
  <c r="O135" i="9"/>
  <c r="P135" i="9"/>
  <c r="O137" i="22"/>
  <c r="P137" i="22"/>
  <c r="O137" i="9"/>
  <c r="P137" i="9"/>
  <c r="O139" i="22"/>
  <c r="P139" i="22"/>
  <c r="O139" i="9"/>
  <c r="P139" i="9"/>
  <c r="O141" i="22"/>
  <c r="P141" i="22"/>
  <c r="O141" i="9"/>
  <c r="P141" i="9"/>
  <c r="K212" i="9" l="1"/>
  <c r="K212" i="22"/>
  <c r="H43" i="9"/>
  <c r="H28" i="9"/>
  <c r="G184" i="9"/>
  <c r="H17" i="9"/>
  <c r="H150" i="9"/>
  <c r="R207" i="10"/>
  <c r="H58" i="9"/>
  <c r="AG208" i="10"/>
  <c r="E22" i="20" s="1"/>
  <c r="H110" i="9"/>
  <c r="M212" i="10"/>
  <c r="F10" i="20" s="1"/>
  <c r="H39" i="9"/>
  <c r="H30" i="9"/>
  <c r="H11" i="22"/>
  <c r="H90" i="22"/>
  <c r="H128" i="22"/>
  <c r="E33" i="20"/>
  <c r="R210" i="10"/>
  <c r="I216" i="22"/>
  <c r="S210" i="10"/>
  <c r="G184" i="22"/>
  <c r="H59" i="22"/>
  <c r="R206" i="10"/>
  <c r="S206" i="10"/>
  <c r="I212" i="9"/>
  <c r="R204" i="10"/>
  <c r="AI209" i="10"/>
  <c r="S215" i="9" s="1"/>
  <c r="K209" i="10"/>
  <c r="S187" i="22"/>
  <c r="R208" i="10"/>
  <c r="I214" i="9"/>
  <c r="S208" i="10"/>
  <c r="E27" i="20"/>
  <c r="Q213" i="22"/>
  <c r="S204" i="10"/>
  <c r="I210" i="9"/>
  <c r="L208" i="10"/>
  <c r="K204" i="10"/>
  <c r="N209" i="10"/>
  <c r="G215" i="22" s="1"/>
  <c r="R187" i="9"/>
  <c r="O187" i="9"/>
  <c r="P187" i="9"/>
  <c r="M187" i="9"/>
  <c r="M187" i="22"/>
  <c r="K207" i="10"/>
  <c r="G207" i="10"/>
  <c r="L187" i="22"/>
  <c r="N211" i="9"/>
  <c r="AE205" i="10"/>
  <c r="P211" i="9" s="1"/>
  <c r="N211" i="22"/>
  <c r="D45" i="20"/>
  <c r="C45" i="20"/>
  <c r="K211" i="9"/>
  <c r="H15" i="9"/>
  <c r="R209" i="10"/>
  <c r="I215" i="9"/>
  <c r="I215" i="22"/>
  <c r="AM209" i="10"/>
  <c r="AE209" i="10"/>
  <c r="O215" i="9" s="1"/>
  <c r="AA209" i="10"/>
  <c r="C35" i="20" s="1"/>
  <c r="R185" i="9"/>
  <c r="N207" i="10"/>
  <c r="F29" i="20" s="1"/>
  <c r="N205" i="10"/>
  <c r="F45" i="20" s="1"/>
  <c r="L185" i="22"/>
  <c r="M185" i="22"/>
  <c r="L185" i="9"/>
  <c r="H80" i="9"/>
  <c r="S185" i="22"/>
  <c r="I213" i="22"/>
  <c r="I213" i="9"/>
  <c r="Q212" i="10"/>
  <c r="I218" i="9" s="1"/>
  <c r="J212" i="10"/>
  <c r="F218" i="22" s="1"/>
  <c r="K205" i="10"/>
  <c r="O183" i="22"/>
  <c r="R183" i="22"/>
  <c r="S183" i="9"/>
  <c r="P183" i="9"/>
  <c r="G205" i="10"/>
  <c r="O185" i="9"/>
  <c r="P185" i="22"/>
  <c r="O185" i="22"/>
  <c r="G185" i="22"/>
  <c r="O183" i="10"/>
  <c r="H185" i="22" s="1"/>
  <c r="R188" i="10"/>
  <c r="I190" i="9"/>
  <c r="I190" i="22"/>
  <c r="F212" i="10"/>
  <c r="G212" i="10" s="1"/>
  <c r="S205" i="10"/>
  <c r="I211" i="22"/>
  <c r="I211" i="9"/>
  <c r="L183" i="9"/>
  <c r="M183" i="22"/>
  <c r="P183" i="22"/>
  <c r="M183" i="9"/>
  <c r="H45" i="22"/>
  <c r="H49" i="9"/>
  <c r="H5" i="9"/>
  <c r="H42" i="9"/>
  <c r="H84" i="9"/>
  <c r="H46" i="9"/>
  <c r="H52" i="9"/>
  <c r="H89" i="9"/>
  <c r="H96" i="9"/>
  <c r="H41" i="9"/>
  <c r="N206" i="10"/>
  <c r="H206" i="10"/>
  <c r="H95" i="22"/>
  <c r="H91" i="22"/>
  <c r="H87" i="22"/>
  <c r="H94" i="9"/>
  <c r="H74" i="9"/>
  <c r="H32" i="9"/>
  <c r="G204" i="10"/>
  <c r="H210" i="10"/>
  <c r="H138" i="22"/>
  <c r="H204" i="10"/>
  <c r="H23" i="9"/>
  <c r="H144" i="22"/>
  <c r="H144" i="9"/>
  <c r="H73" i="9"/>
  <c r="H19" i="22"/>
  <c r="G206" i="10"/>
  <c r="H116" i="22"/>
  <c r="H188" i="10"/>
  <c r="N208" i="10"/>
  <c r="O208" i="10" s="1"/>
  <c r="H214" i="22" s="1"/>
  <c r="N204" i="10"/>
  <c r="H104" i="9"/>
  <c r="H122" i="22"/>
  <c r="H122" i="9"/>
  <c r="H140" i="9"/>
  <c r="H140" i="22"/>
  <c r="H184" i="9"/>
  <c r="H184" i="22"/>
  <c r="S185" i="9"/>
  <c r="P187" i="22"/>
  <c r="AG206" i="10"/>
  <c r="E52" i="20" s="1"/>
  <c r="AC206" i="10"/>
  <c r="D52" i="20" s="1"/>
  <c r="Y206" i="10"/>
  <c r="C52" i="20" s="1"/>
  <c r="H130" i="22"/>
  <c r="H64" i="9"/>
  <c r="S187" i="9"/>
  <c r="H65" i="22"/>
  <c r="N218" i="9"/>
  <c r="A115" i="2"/>
  <c r="A116" i="2" s="1"/>
  <c r="D9" i="20"/>
  <c r="N190" i="22"/>
  <c r="N190" i="9"/>
  <c r="O181" i="10"/>
  <c r="G183" i="22"/>
  <c r="G183" i="9"/>
  <c r="Y208" i="10"/>
  <c r="C22" i="20" s="1"/>
  <c r="AK208" i="10"/>
  <c r="S183" i="22"/>
  <c r="AG204" i="10"/>
  <c r="E16" i="20" s="1"/>
  <c r="AK204" i="10"/>
  <c r="Y204" i="10"/>
  <c r="C16" i="20" s="1"/>
  <c r="AC204" i="10"/>
  <c r="D16" i="20" s="1"/>
  <c r="G186" i="22"/>
  <c r="G186" i="9"/>
  <c r="H208" i="10"/>
  <c r="O184" i="10"/>
  <c r="AG210" i="10"/>
  <c r="E40" i="20" s="1"/>
  <c r="AC210" i="10"/>
  <c r="D40" i="20" s="1"/>
  <c r="Y210" i="10"/>
  <c r="C40" i="20" s="1"/>
  <c r="T212" i="10"/>
  <c r="AK212" i="10" s="1"/>
  <c r="AK188" i="10"/>
  <c r="AG188" i="10"/>
  <c r="E190" i="9"/>
  <c r="E190" i="22"/>
  <c r="O185" i="10"/>
  <c r="G187" i="9"/>
  <c r="G187" i="22"/>
  <c r="O176" i="10"/>
  <c r="G176" i="9"/>
  <c r="G176" i="22"/>
  <c r="O180" i="10"/>
  <c r="G182" i="9"/>
  <c r="G182" i="22"/>
  <c r="H3" i="3"/>
  <c r="J213" i="22"/>
  <c r="J213" i="9"/>
  <c r="V207" i="10"/>
  <c r="W207" i="10"/>
  <c r="J190" i="22"/>
  <c r="J190" i="9"/>
  <c r="V188" i="10"/>
  <c r="W188" i="10"/>
  <c r="AE188" i="10"/>
  <c r="AM188" i="10"/>
  <c r="P182" i="22"/>
  <c r="O182" i="22"/>
  <c r="P182" i="9"/>
  <c r="O182" i="9"/>
  <c r="S215" i="22"/>
  <c r="AM207" i="10"/>
  <c r="AI207" i="10"/>
  <c r="AA207" i="10"/>
  <c r="F50" i="20"/>
  <c r="F52" i="20"/>
  <c r="O206" i="10"/>
  <c r="K216" i="22"/>
  <c r="C39" i="20"/>
  <c r="K216" i="9"/>
  <c r="AA210" i="10"/>
  <c r="L188" i="22"/>
  <c r="M188" i="22"/>
  <c r="L188" i="9"/>
  <c r="M188" i="9"/>
  <c r="E13" i="1"/>
  <c r="D13" i="1"/>
  <c r="P188" i="22"/>
  <c r="O188" i="22"/>
  <c r="P188" i="9"/>
  <c r="O188" i="9"/>
  <c r="J215" i="22"/>
  <c r="J215" i="9"/>
  <c r="V209" i="10"/>
  <c r="W209" i="10"/>
  <c r="R184" i="22"/>
  <c r="S184" i="22"/>
  <c r="R184" i="9"/>
  <c r="S184" i="9"/>
  <c r="L184" i="22"/>
  <c r="M184" i="22"/>
  <c r="L184" i="9"/>
  <c r="M184" i="9"/>
  <c r="C115" i="2"/>
  <c r="J204" i="22"/>
  <c r="J204" i="9"/>
  <c r="S176" i="22"/>
  <c r="R176" i="22"/>
  <c r="S176" i="9"/>
  <c r="R176" i="9"/>
  <c r="J214" i="22"/>
  <c r="J214" i="9"/>
  <c r="W208" i="10"/>
  <c r="V208" i="10"/>
  <c r="AI208" i="10"/>
  <c r="AA208" i="10"/>
  <c r="AM208" i="10"/>
  <c r="AE208" i="10"/>
  <c r="P186" i="22"/>
  <c r="O186" i="22"/>
  <c r="P186" i="9"/>
  <c r="O186" i="9"/>
  <c r="D115" i="2"/>
  <c r="Q216" i="22"/>
  <c r="E39" i="20"/>
  <c r="Q216" i="9"/>
  <c r="AI210" i="10"/>
  <c r="R188" i="22"/>
  <c r="S188" i="22"/>
  <c r="R188" i="9"/>
  <c r="S188" i="9"/>
  <c r="G188" i="22"/>
  <c r="G188" i="9"/>
  <c r="O186" i="10"/>
  <c r="F190" i="22"/>
  <c r="F190" i="9"/>
  <c r="L188" i="10"/>
  <c r="N188" i="10"/>
  <c r="K188" i="10"/>
  <c r="O176" i="22"/>
  <c r="P176" i="22"/>
  <c r="O176" i="9"/>
  <c r="P176" i="9"/>
  <c r="B13" i="1"/>
  <c r="J211" i="22"/>
  <c r="J211" i="9"/>
  <c r="V205" i="10"/>
  <c r="W205" i="10"/>
  <c r="J210" i="22"/>
  <c r="J210" i="9"/>
  <c r="W204" i="10"/>
  <c r="V204" i="10"/>
  <c r="U212" i="10"/>
  <c r="AM204" i="10"/>
  <c r="AI204" i="10"/>
  <c r="AE204" i="10"/>
  <c r="AA204" i="10"/>
  <c r="R182" i="22"/>
  <c r="S182" i="22"/>
  <c r="R182" i="9"/>
  <c r="S182" i="9"/>
  <c r="L182" i="22"/>
  <c r="M182" i="22"/>
  <c r="L182" i="9"/>
  <c r="M182" i="9"/>
  <c r="B115" i="2"/>
  <c r="AE207" i="10"/>
  <c r="AM205" i="10"/>
  <c r="AI205" i="10"/>
  <c r="AA205" i="10"/>
  <c r="F14" i="20"/>
  <c r="F16" i="20"/>
  <c r="K190" i="22"/>
  <c r="K190" i="9"/>
  <c r="AA188" i="10"/>
  <c r="J216" i="22"/>
  <c r="J216" i="9"/>
  <c r="W210" i="10"/>
  <c r="V210" i="10"/>
  <c r="AE210" i="10"/>
  <c r="AM210" i="10"/>
  <c r="J212" i="22"/>
  <c r="J212" i="9"/>
  <c r="W206" i="10"/>
  <c r="V206" i="10"/>
  <c r="AI206" i="10"/>
  <c r="AA206" i="10"/>
  <c r="AM206" i="10"/>
  <c r="AE206" i="10"/>
  <c r="P184" i="22"/>
  <c r="O184" i="22"/>
  <c r="P184" i="9"/>
  <c r="O184" i="9"/>
  <c r="M176" i="22"/>
  <c r="L176" i="22"/>
  <c r="M176" i="9"/>
  <c r="L176" i="9"/>
  <c r="R186" i="22"/>
  <c r="S186" i="22"/>
  <c r="R186" i="9"/>
  <c r="S186" i="9"/>
  <c r="L186" i="22"/>
  <c r="M186" i="22"/>
  <c r="L186" i="9"/>
  <c r="M186" i="9"/>
  <c r="F38" i="20"/>
  <c r="F40" i="20"/>
  <c r="Q190" i="22"/>
  <c r="Q190" i="9"/>
  <c r="AI188" i="10"/>
  <c r="K210" i="10"/>
  <c r="N210" i="10"/>
  <c r="L210" i="10"/>
  <c r="AH212" i="10"/>
  <c r="Z212" i="10"/>
  <c r="G210" i="22" l="1"/>
  <c r="F15" i="20"/>
  <c r="R215" i="9"/>
  <c r="R215" i="22"/>
  <c r="E35" i="20"/>
  <c r="F35" i="20"/>
  <c r="F33" i="20"/>
  <c r="G214" i="9"/>
  <c r="G215" i="9"/>
  <c r="O209" i="10"/>
  <c r="H215" i="22" s="1"/>
  <c r="G213" i="9"/>
  <c r="G213" i="22"/>
  <c r="O211" i="9"/>
  <c r="P211" i="22"/>
  <c r="D47" i="20"/>
  <c r="O211" i="22"/>
  <c r="F21" i="20"/>
  <c r="F23" i="20"/>
  <c r="G214" i="22"/>
  <c r="M215" i="9"/>
  <c r="L215" i="22"/>
  <c r="L215" i="9"/>
  <c r="M215" i="22"/>
  <c r="P215" i="22"/>
  <c r="D35" i="20"/>
  <c r="O215" i="22"/>
  <c r="P215" i="9"/>
  <c r="G210" i="9"/>
  <c r="O207" i="10"/>
  <c r="H213" i="22" s="1"/>
  <c r="O205" i="10"/>
  <c r="H211" i="9" s="1"/>
  <c r="G211" i="9"/>
  <c r="G211" i="22"/>
  <c r="F27" i="20"/>
  <c r="F47" i="20"/>
  <c r="L212" i="10"/>
  <c r="K212" i="10"/>
  <c r="F218" i="9"/>
  <c r="S212" i="10"/>
  <c r="I218" i="22"/>
  <c r="R212" i="10"/>
  <c r="H185" i="9"/>
  <c r="H212" i="10"/>
  <c r="E218" i="9"/>
  <c r="E218" i="22"/>
  <c r="N212" i="10"/>
  <c r="A138" i="2"/>
  <c r="A137" i="2"/>
  <c r="A131" i="2"/>
  <c r="A130" i="2"/>
  <c r="A129" i="2"/>
  <c r="A147" i="2"/>
  <c r="A146" i="2"/>
  <c r="A123" i="2"/>
  <c r="A145" i="2"/>
  <c r="A122" i="2"/>
  <c r="A139" i="2"/>
  <c r="A121" i="2"/>
  <c r="A128" i="2"/>
  <c r="A119" i="2"/>
  <c r="A144" i="2"/>
  <c r="A127" i="2"/>
  <c r="A150" i="2"/>
  <c r="A142" i="2"/>
  <c r="A134" i="2"/>
  <c r="A126" i="2"/>
  <c r="A118" i="2"/>
  <c r="A120" i="2"/>
  <c r="A135" i="2"/>
  <c r="A149" i="2"/>
  <c r="A141" i="2"/>
  <c r="A133" i="2"/>
  <c r="A125" i="2"/>
  <c r="A117" i="2"/>
  <c r="A136" i="2"/>
  <c r="A143" i="2"/>
  <c r="A148" i="2"/>
  <c r="A140" i="2"/>
  <c r="A132" i="2"/>
  <c r="A124" i="2"/>
  <c r="G212" i="22"/>
  <c r="G212" i="9"/>
  <c r="F51" i="20"/>
  <c r="F53" i="20"/>
  <c r="O204" i="10"/>
  <c r="H210" i="22" s="1"/>
  <c r="F17" i="20"/>
  <c r="H214" i="9"/>
  <c r="AG212" i="10"/>
  <c r="E10" i="20" s="1"/>
  <c r="H183" i="22"/>
  <c r="H183" i="9"/>
  <c r="AC212" i="10"/>
  <c r="D10" i="20" s="1"/>
  <c r="C10" i="20"/>
  <c r="H186" i="9"/>
  <c r="H186" i="22"/>
  <c r="H182" i="9"/>
  <c r="H182" i="22"/>
  <c r="H176" i="9"/>
  <c r="H176" i="22"/>
  <c r="H187" i="9"/>
  <c r="H187" i="22"/>
  <c r="Q218" i="22"/>
  <c r="Q218" i="9"/>
  <c r="E9" i="20"/>
  <c r="AI212" i="10"/>
  <c r="G216" i="22"/>
  <c r="G216" i="9"/>
  <c r="F39" i="20"/>
  <c r="F41" i="20"/>
  <c r="O210" i="10"/>
  <c r="S190" i="22"/>
  <c r="R190" i="22"/>
  <c r="S190" i="9"/>
  <c r="R190" i="9"/>
  <c r="P212" i="22"/>
  <c r="O212" i="22"/>
  <c r="P212" i="9"/>
  <c r="O212" i="9"/>
  <c r="D53" i="20"/>
  <c r="L212" i="22"/>
  <c r="M212" i="22"/>
  <c r="L212" i="9"/>
  <c r="C53" i="20"/>
  <c r="M212" i="9"/>
  <c r="M190" i="22"/>
  <c r="L190" i="22"/>
  <c r="L190" i="9"/>
  <c r="S211" i="22"/>
  <c r="R211" i="22"/>
  <c r="S211" i="9"/>
  <c r="E47" i="20"/>
  <c r="R211" i="9"/>
  <c r="O213" i="22"/>
  <c r="P213" i="22"/>
  <c r="O213" i="9"/>
  <c r="D29" i="20"/>
  <c r="P213" i="9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P210" i="22"/>
  <c r="O210" i="22"/>
  <c r="P210" i="9"/>
  <c r="D17" i="20"/>
  <c r="O210" i="9"/>
  <c r="E115" i="2"/>
  <c r="R216" i="22"/>
  <c r="S216" i="22"/>
  <c r="R216" i="9"/>
  <c r="E41" i="20"/>
  <c r="S216" i="9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R214" i="22"/>
  <c r="S214" i="22"/>
  <c r="R214" i="9"/>
  <c r="E23" i="20"/>
  <c r="S214" i="9"/>
  <c r="I3" i="3"/>
  <c r="L216" i="22"/>
  <c r="M216" i="22"/>
  <c r="L216" i="9"/>
  <c r="C41" i="20"/>
  <c r="M216" i="9"/>
  <c r="S213" i="22"/>
  <c r="R213" i="22"/>
  <c r="S213" i="9"/>
  <c r="R213" i="9"/>
  <c r="E29" i="20"/>
  <c r="K218" i="22"/>
  <c r="K218" i="9"/>
  <c r="C9" i="20"/>
  <c r="AA212" i="10"/>
  <c r="R212" i="22"/>
  <c r="S212" i="22"/>
  <c r="R212" i="9"/>
  <c r="E53" i="20"/>
  <c r="S212" i="9"/>
  <c r="P216" i="22"/>
  <c r="O216" i="22"/>
  <c r="P216" i="9"/>
  <c r="O216" i="9"/>
  <c r="D41" i="20"/>
  <c r="M211" i="22"/>
  <c r="L211" i="22"/>
  <c r="M211" i="9"/>
  <c r="C47" i="20"/>
  <c r="L211" i="9"/>
  <c r="L210" i="22"/>
  <c r="M210" i="22"/>
  <c r="L210" i="9"/>
  <c r="M210" i="9"/>
  <c r="C17" i="20"/>
  <c r="R210" i="22"/>
  <c r="S210" i="22"/>
  <c r="R210" i="9"/>
  <c r="S210" i="9"/>
  <c r="E17" i="20"/>
  <c r="J218" i="22"/>
  <c r="J218" i="9"/>
  <c r="V212" i="10"/>
  <c r="W212" i="10"/>
  <c r="AM212" i="10"/>
  <c r="AE212" i="10"/>
  <c r="G3" i="3"/>
  <c r="G190" i="22"/>
  <c r="G190" i="9"/>
  <c r="O188" i="10"/>
  <c r="H188" i="22"/>
  <c r="H188" i="9"/>
  <c r="P214" i="22"/>
  <c r="O214" i="22"/>
  <c r="P214" i="9"/>
  <c r="O214" i="9"/>
  <c r="D23" i="20"/>
  <c r="L214" i="22"/>
  <c r="M214" i="22"/>
  <c r="L214" i="9"/>
  <c r="C23" i="20"/>
  <c r="M214" i="9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E29" i="1"/>
  <c r="E31" i="1"/>
  <c r="E33" i="1"/>
  <c r="E35" i="1"/>
  <c r="J3" i="3"/>
  <c r="AJ216" i="10" s="1"/>
  <c r="E30" i="1"/>
  <c r="E32" i="1"/>
  <c r="E34" i="1"/>
  <c r="H212" i="22"/>
  <c r="H212" i="9"/>
  <c r="M213" i="22"/>
  <c r="L213" i="22"/>
  <c r="M213" i="9"/>
  <c r="L213" i="9"/>
  <c r="C29" i="20"/>
  <c r="O190" i="22"/>
  <c r="P190" i="22"/>
  <c r="O190" i="9"/>
  <c r="P190" i="9"/>
  <c r="P208" i="22"/>
  <c r="P208" i="9"/>
  <c r="AB216" i="10"/>
  <c r="G218" i="22" l="1"/>
  <c r="F7" i="20"/>
  <c r="F9" i="20"/>
  <c r="H215" i="9"/>
  <c r="H211" i="22"/>
  <c r="H213" i="9"/>
  <c r="O212" i="10"/>
  <c r="H218" i="22" s="1"/>
  <c r="G218" i="9"/>
  <c r="F11" i="20"/>
  <c r="H210" i="9"/>
  <c r="H12" i="1"/>
  <c r="H15" i="1" s="1"/>
  <c r="B50" i="2"/>
  <c r="B85" i="2" s="1"/>
  <c r="B82" i="2"/>
  <c r="B80" i="2"/>
  <c r="B78" i="2"/>
  <c r="B76" i="2"/>
  <c r="B74" i="2"/>
  <c r="B109" i="2" s="1"/>
  <c r="B72" i="2"/>
  <c r="B107" i="2" s="1"/>
  <c r="B70" i="2"/>
  <c r="B105" i="2" s="1"/>
  <c r="B68" i="2"/>
  <c r="B103" i="2" s="1"/>
  <c r="B66" i="2"/>
  <c r="B101" i="2" s="1"/>
  <c r="B64" i="2"/>
  <c r="B99" i="2" s="1"/>
  <c r="B62" i="2"/>
  <c r="B97" i="2" s="1"/>
  <c r="B60" i="2"/>
  <c r="B95" i="2" s="1"/>
  <c r="B58" i="2"/>
  <c r="B93" i="2" s="1"/>
  <c r="B56" i="2"/>
  <c r="B91" i="2" s="1"/>
  <c r="B54" i="2"/>
  <c r="B89" i="2" s="1"/>
  <c r="B52" i="2"/>
  <c r="B87" i="2" s="1"/>
  <c r="H216" i="22"/>
  <c r="H216" i="9"/>
  <c r="E36" i="1"/>
  <c r="C82" i="2"/>
  <c r="C80" i="2"/>
  <c r="C78" i="2"/>
  <c r="C76" i="2"/>
  <c r="C74" i="2"/>
  <c r="C109" i="2" s="1"/>
  <c r="C72" i="2"/>
  <c r="C107" i="2" s="1"/>
  <c r="C70" i="2"/>
  <c r="C105" i="2" s="1"/>
  <c r="C68" i="2"/>
  <c r="C103" i="2" s="1"/>
  <c r="C66" i="2"/>
  <c r="C101" i="2" s="1"/>
  <c r="C64" i="2"/>
  <c r="C99" i="2" s="1"/>
  <c r="C62" i="2"/>
  <c r="C97" i="2" s="1"/>
  <c r="C60" i="2"/>
  <c r="C95" i="2" s="1"/>
  <c r="C58" i="2"/>
  <c r="C93" i="2" s="1"/>
  <c r="C56" i="2"/>
  <c r="C91" i="2" s="1"/>
  <c r="C54" i="2"/>
  <c r="C89" i="2" s="1"/>
  <c r="C52" i="2"/>
  <c r="C87" i="2" s="1"/>
  <c r="C50" i="2"/>
  <c r="C85" i="2" s="1"/>
  <c r="H190" i="22"/>
  <c r="H190" i="9"/>
  <c r="A53" i="2"/>
  <c r="A88" i="2" s="1"/>
  <c r="A57" i="2"/>
  <c r="A92" i="2" s="1"/>
  <c r="A61" i="2"/>
  <c r="A96" i="2" s="1"/>
  <c r="A65" i="2"/>
  <c r="A100" i="2" s="1"/>
  <c r="A69" i="2"/>
  <c r="A104" i="2" s="1"/>
  <c r="A73" i="2"/>
  <c r="A108" i="2" s="1"/>
  <c r="A77" i="2"/>
  <c r="A81" i="2"/>
  <c r="M208" i="22"/>
  <c r="M208" i="9"/>
  <c r="X216" i="10"/>
  <c r="S208" i="22"/>
  <c r="S208" i="9"/>
  <c r="AF216" i="10"/>
  <c r="D83" i="2"/>
  <c r="D81" i="2"/>
  <c r="D79" i="2"/>
  <c r="D77" i="2"/>
  <c r="D75" i="2"/>
  <c r="D110" i="2" s="1"/>
  <c r="D73" i="2"/>
  <c r="D108" i="2" s="1"/>
  <c r="D71" i="2"/>
  <c r="D106" i="2" s="1"/>
  <c r="D69" i="2"/>
  <c r="D104" i="2" s="1"/>
  <c r="D67" i="2"/>
  <c r="D102" i="2" s="1"/>
  <c r="D65" i="2"/>
  <c r="D100" i="2" s="1"/>
  <c r="D63" i="2"/>
  <c r="D98" i="2" s="1"/>
  <c r="D61" i="2"/>
  <c r="D96" i="2" s="1"/>
  <c r="D59" i="2"/>
  <c r="D94" i="2" s="1"/>
  <c r="D57" i="2"/>
  <c r="D92" i="2" s="1"/>
  <c r="D55" i="2"/>
  <c r="D90" i="2" s="1"/>
  <c r="D53" i="2"/>
  <c r="D88" i="2" s="1"/>
  <c r="D51" i="2"/>
  <c r="D86" i="2" s="1"/>
  <c r="A52" i="2"/>
  <c r="A87" i="2" s="1"/>
  <c r="A56" i="2"/>
  <c r="A91" i="2" s="1"/>
  <c r="A60" i="2"/>
  <c r="A95" i="2" s="1"/>
  <c r="A64" i="2"/>
  <c r="A99" i="2" s="1"/>
  <c r="A68" i="2"/>
  <c r="A103" i="2" s="1"/>
  <c r="A72" i="2"/>
  <c r="A107" i="2" s="1"/>
  <c r="A76" i="2"/>
  <c r="A80" i="2"/>
  <c r="C83" i="2"/>
  <c r="C81" i="2"/>
  <c r="C79" i="2"/>
  <c r="C77" i="2"/>
  <c r="C75" i="2"/>
  <c r="C110" i="2" s="1"/>
  <c r="C73" i="2"/>
  <c r="C108" i="2" s="1"/>
  <c r="C71" i="2"/>
  <c r="C106" i="2" s="1"/>
  <c r="C69" i="2"/>
  <c r="C104" i="2" s="1"/>
  <c r="C67" i="2"/>
  <c r="C102" i="2" s="1"/>
  <c r="C65" i="2"/>
  <c r="C100" i="2" s="1"/>
  <c r="C63" i="2"/>
  <c r="C98" i="2" s="1"/>
  <c r="C61" i="2"/>
  <c r="C96" i="2" s="1"/>
  <c r="C59" i="2"/>
  <c r="C94" i="2" s="1"/>
  <c r="C57" i="2"/>
  <c r="C92" i="2" s="1"/>
  <c r="C55" i="2"/>
  <c r="C90" i="2" s="1"/>
  <c r="C53" i="2"/>
  <c r="C88" i="2" s="1"/>
  <c r="C51" i="2"/>
  <c r="C86" i="2" s="1"/>
  <c r="A51" i="2"/>
  <c r="A86" i="2" s="1"/>
  <c r="A55" i="2"/>
  <c r="A90" i="2" s="1"/>
  <c r="A59" i="2"/>
  <c r="A94" i="2" s="1"/>
  <c r="A63" i="2"/>
  <c r="A98" i="2" s="1"/>
  <c r="A67" i="2"/>
  <c r="A102" i="2" s="1"/>
  <c r="A71" i="2"/>
  <c r="A106" i="2" s="1"/>
  <c r="A75" i="2"/>
  <c r="A110" i="2" s="1"/>
  <c r="A79" i="2"/>
  <c r="A83" i="2"/>
  <c r="O218" i="22"/>
  <c r="P218" i="22"/>
  <c r="O218" i="9"/>
  <c r="D11" i="20"/>
  <c r="P218" i="9"/>
  <c r="M218" i="22"/>
  <c r="L218" i="22"/>
  <c r="M218" i="9"/>
  <c r="L218" i="9"/>
  <c r="C11" i="20"/>
  <c r="D82" i="2"/>
  <c r="D80" i="2"/>
  <c r="D78" i="2"/>
  <c r="D76" i="2"/>
  <c r="D74" i="2"/>
  <c r="D109" i="2" s="1"/>
  <c r="D72" i="2"/>
  <c r="D107" i="2" s="1"/>
  <c r="D70" i="2"/>
  <c r="D105" i="2" s="1"/>
  <c r="D68" i="2"/>
  <c r="D103" i="2" s="1"/>
  <c r="D66" i="2"/>
  <c r="D101" i="2" s="1"/>
  <c r="D64" i="2"/>
  <c r="D99" i="2" s="1"/>
  <c r="D62" i="2"/>
  <c r="D97" i="2" s="1"/>
  <c r="D60" i="2"/>
  <c r="D95" i="2" s="1"/>
  <c r="D58" i="2"/>
  <c r="D93" i="2" s="1"/>
  <c r="D56" i="2"/>
  <c r="D91" i="2" s="1"/>
  <c r="D54" i="2"/>
  <c r="D89" i="2" s="1"/>
  <c r="D52" i="2"/>
  <c r="D87" i="2" s="1"/>
  <c r="D50" i="2"/>
  <c r="D85" i="2" s="1"/>
  <c r="A50" i="2"/>
  <c r="A85" i="2" s="1"/>
  <c r="A54" i="2"/>
  <c r="A89" i="2" s="1"/>
  <c r="A58" i="2"/>
  <c r="A93" i="2" s="1"/>
  <c r="A62" i="2"/>
  <c r="A97" i="2" s="1"/>
  <c r="A66" i="2"/>
  <c r="A101" i="2" s="1"/>
  <c r="A70" i="2"/>
  <c r="A105" i="2" s="1"/>
  <c r="A74" i="2"/>
  <c r="A109" i="2" s="1"/>
  <c r="A78" i="2"/>
  <c r="A82" i="2"/>
  <c r="B83" i="2"/>
  <c r="B81" i="2"/>
  <c r="B79" i="2"/>
  <c r="B77" i="2"/>
  <c r="B75" i="2"/>
  <c r="B110" i="2" s="1"/>
  <c r="B73" i="2"/>
  <c r="B108" i="2" s="1"/>
  <c r="B71" i="2"/>
  <c r="B106" i="2" s="1"/>
  <c r="B69" i="2"/>
  <c r="B104" i="2" s="1"/>
  <c r="B67" i="2"/>
  <c r="B102" i="2" s="1"/>
  <c r="B65" i="2"/>
  <c r="B100" i="2" s="1"/>
  <c r="B63" i="2"/>
  <c r="B98" i="2" s="1"/>
  <c r="B61" i="2"/>
  <c r="B96" i="2" s="1"/>
  <c r="B59" i="2"/>
  <c r="B94" i="2" s="1"/>
  <c r="B57" i="2"/>
  <c r="B92" i="2" s="1"/>
  <c r="B55" i="2"/>
  <c r="B90" i="2" s="1"/>
  <c r="B53" i="2"/>
  <c r="B88" i="2" s="1"/>
  <c r="B51" i="2"/>
  <c r="B86" i="2" s="1"/>
  <c r="S218" i="22"/>
  <c r="R218" i="22"/>
  <c r="S218" i="9"/>
  <c r="R218" i="9"/>
  <c r="E11" i="20"/>
  <c r="D34" i="1" l="1"/>
  <c r="H218" i="9"/>
  <c r="D22" i="1"/>
  <c r="Q43" i="20" s="1"/>
  <c r="N31" i="20" s="1"/>
  <c r="D17" i="1"/>
  <c r="D29" i="1" s="1"/>
  <c r="C17" i="1"/>
  <c r="C29" i="1" s="1"/>
  <c r="B19" i="1"/>
  <c r="M40" i="20" s="1"/>
  <c r="L25" i="20" s="1"/>
  <c r="D23" i="1"/>
  <c r="Q44" i="20" s="1"/>
  <c r="N33" i="20" s="1"/>
  <c r="E23" i="1"/>
  <c r="C23" i="1"/>
  <c r="O44" i="20" s="1"/>
  <c r="M33" i="20" s="1"/>
  <c r="B23" i="1"/>
  <c r="B35" i="1" s="1"/>
  <c r="B22" i="1"/>
  <c r="B34" i="1" s="1"/>
  <c r="D18" i="1"/>
  <c r="Q39" i="20" s="1"/>
  <c r="N23" i="20" s="1"/>
  <c r="C22" i="1"/>
  <c r="O43" i="20" s="1"/>
  <c r="M31" i="20" s="1"/>
  <c r="E20" i="1"/>
  <c r="B18" i="1"/>
  <c r="B30" i="1" s="1"/>
  <c r="C18" i="1"/>
  <c r="O39" i="20" s="1"/>
  <c r="M23" i="20" s="1"/>
  <c r="E21" i="1"/>
  <c r="C19" i="1"/>
  <c r="D21" i="1"/>
  <c r="Q42" i="20" s="1"/>
  <c r="N29" i="20" s="1"/>
  <c r="D20" i="1"/>
  <c r="Q41" i="20" s="1"/>
  <c r="N27" i="20" s="1"/>
  <c r="E22" i="1"/>
  <c r="B21" i="1"/>
  <c r="B33" i="1" s="1"/>
  <c r="B20" i="1"/>
  <c r="M41" i="20" s="1"/>
  <c r="L27" i="20" s="1"/>
  <c r="E18" i="1"/>
  <c r="C20" i="1"/>
  <c r="O41" i="20" s="1"/>
  <c r="M27" i="20" s="1"/>
  <c r="E17" i="1"/>
  <c r="C21" i="1"/>
  <c r="E19" i="1"/>
  <c r="B17" i="1"/>
  <c r="D19" i="1"/>
  <c r="Q40" i="20" s="1"/>
  <c r="N25" i="20" s="1"/>
  <c r="A111" i="2"/>
  <c r="D43" i="2" s="1"/>
  <c r="B40" i="2" s="1"/>
  <c r="Q38" i="20"/>
  <c r="N21" i="20" s="1"/>
  <c r="O38" i="20" l="1"/>
  <c r="M21" i="20" s="1"/>
  <c r="D33" i="1"/>
  <c r="D32" i="1"/>
  <c r="D35" i="1"/>
  <c r="D31" i="1"/>
  <c r="D30" i="1"/>
  <c r="C32" i="1"/>
  <c r="C34" i="1"/>
  <c r="C35" i="1"/>
  <c r="B31" i="1"/>
  <c r="M42" i="20"/>
  <c r="L29" i="20" s="1"/>
  <c r="H22" i="1"/>
  <c r="G34" i="1" s="1"/>
  <c r="M43" i="20"/>
  <c r="L31" i="20" s="1"/>
  <c r="E24" i="1"/>
  <c r="E41" i="1" s="1"/>
  <c r="M44" i="20"/>
  <c r="L33" i="20" s="1"/>
  <c r="O42" i="20"/>
  <c r="M29" i="20" s="1"/>
  <c r="C33" i="1"/>
  <c r="B32" i="1"/>
  <c r="C24" i="1"/>
  <c r="C41" i="1" s="1"/>
  <c r="O40" i="20"/>
  <c r="M25" i="20" s="1"/>
  <c r="C31" i="1"/>
  <c r="C30" i="1"/>
  <c r="M39" i="20"/>
  <c r="L23" i="20" s="1"/>
  <c r="B29" i="1"/>
  <c r="M38" i="20"/>
  <c r="L21" i="20" s="1"/>
  <c r="H17" i="1"/>
  <c r="G29" i="1" s="1"/>
  <c r="D24" i="1"/>
  <c r="D41" i="1" s="1"/>
  <c r="H21" i="1"/>
  <c r="G33" i="1" s="1"/>
  <c r="H19" i="1"/>
  <c r="G31" i="1" s="1"/>
  <c r="H20" i="1"/>
  <c r="G32" i="1" s="1"/>
  <c r="B24" i="1"/>
  <c r="B41" i="1" s="1"/>
  <c r="H18" i="1"/>
  <c r="G30" i="1" s="1"/>
  <c r="H23" i="1"/>
  <c r="G35" i="1" s="1"/>
  <c r="C4" i="4"/>
  <c r="D4" i="4"/>
  <c r="A40" i="2"/>
  <c r="C40" i="2"/>
  <c r="D40" i="2"/>
  <c r="B14" i="4"/>
  <c r="D36" i="1" l="1"/>
  <c r="C3" i="24" s="1"/>
  <c r="C115" i="24" s="1"/>
  <c r="C36" i="1"/>
  <c r="B3" i="24" s="1"/>
  <c r="B115" i="24" s="1"/>
  <c r="B36" i="1"/>
  <c r="A3" i="24" s="1"/>
  <c r="A115" i="24" s="1"/>
  <c r="G41" i="1"/>
  <c r="G36" i="1"/>
  <c r="D42" i="24" s="1"/>
  <c r="H24" i="1"/>
  <c r="B43" i="24"/>
  <c r="D41" i="24"/>
  <c r="C41" i="24"/>
  <c r="B41" i="24"/>
  <c r="A41" i="24"/>
  <c r="D3" i="24"/>
  <c r="D115" i="24" s="1"/>
  <c r="B150" i="24" l="1"/>
  <c r="B149" i="24"/>
  <c r="B148" i="24"/>
  <c r="B147" i="24"/>
  <c r="B146" i="24"/>
  <c r="B145" i="24"/>
  <c r="B144" i="24"/>
  <c r="B143" i="24"/>
  <c r="B142" i="24"/>
  <c r="B141" i="24"/>
  <c r="B140" i="24"/>
  <c r="B139" i="24"/>
  <c r="B138" i="24"/>
  <c r="B137" i="24"/>
  <c r="B136" i="24"/>
  <c r="B135" i="24"/>
  <c r="B134" i="24"/>
  <c r="B133" i="24"/>
  <c r="B132" i="24"/>
  <c r="B131" i="24"/>
  <c r="B130" i="24"/>
  <c r="B129" i="24"/>
  <c r="B128" i="24"/>
  <c r="B127" i="24"/>
  <c r="B126" i="24"/>
  <c r="B125" i="24"/>
  <c r="B124" i="24"/>
  <c r="B123" i="24"/>
  <c r="B122" i="24"/>
  <c r="B121" i="24"/>
  <c r="B120" i="24"/>
  <c r="B119" i="24"/>
  <c r="B118" i="24"/>
  <c r="B117" i="24"/>
  <c r="B116" i="24"/>
  <c r="D150" i="24"/>
  <c r="D149" i="24"/>
  <c r="D148" i="24"/>
  <c r="D147" i="24"/>
  <c r="D146" i="24"/>
  <c r="D145" i="24"/>
  <c r="D144" i="24"/>
  <c r="D143" i="24"/>
  <c r="D142" i="24"/>
  <c r="D141" i="24"/>
  <c r="D140" i="24"/>
  <c r="D139" i="24"/>
  <c r="D138" i="24"/>
  <c r="D137" i="24"/>
  <c r="D136" i="24"/>
  <c r="D135" i="24"/>
  <c r="D134" i="24"/>
  <c r="D133" i="24"/>
  <c r="D132" i="24"/>
  <c r="D131" i="24"/>
  <c r="D130" i="24"/>
  <c r="D129" i="24"/>
  <c r="D128" i="24"/>
  <c r="D127" i="24"/>
  <c r="D126" i="24"/>
  <c r="D125" i="24"/>
  <c r="D124" i="24"/>
  <c r="D123" i="24"/>
  <c r="D122" i="24"/>
  <c r="D121" i="24"/>
  <c r="D120" i="24"/>
  <c r="D119" i="24"/>
  <c r="D118" i="24"/>
  <c r="D117" i="24"/>
  <c r="D116" i="24"/>
  <c r="B4" i="24"/>
  <c r="D4" i="24"/>
  <c r="B5" i="24"/>
  <c r="D5" i="24"/>
  <c r="B6" i="24"/>
  <c r="D6" i="24"/>
  <c r="B7" i="24"/>
  <c r="D7" i="24"/>
  <c r="B8" i="24"/>
  <c r="D8" i="24"/>
  <c r="B9" i="24"/>
  <c r="D9" i="24"/>
  <c r="B10" i="24"/>
  <c r="D10" i="24"/>
  <c r="B11" i="24"/>
  <c r="D11" i="24"/>
  <c r="B12" i="24"/>
  <c r="D12" i="24"/>
  <c r="B13" i="24"/>
  <c r="D13" i="24"/>
  <c r="B14" i="24"/>
  <c r="D14" i="24"/>
  <c r="B15" i="24"/>
  <c r="D15" i="24"/>
  <c r="B16" i="24"/>
  <c r="D16" i="24"/>
  <c r="B17" i="24"/>
  <c r="D17" i="24"/>
  <c r="B18" i="24"/>
  <c r="D18" i="24"/>
  <c r="B19" i="24"/>
  <c r="D19" i="24"/>
  <c r="B20" i="24"/>
  <c r="D20" i="24"/>
  <c r="B21" i="24"/>
  <c r="D21" i="24"/>
  <c r="B22" i="24"/>
  <c r="D22" i="24"/>
  <c r="B23" i="24"/>
  <c r="D23" i="24"/>
  <c r="B24" i="24"/>
  <c r="D24" i="24"/>
  <c r="B25" i="24"/>
  <c r="D25" i="24"/>
  <c r="B26" i="24"/>
  <c r="D26" i="24"/>
  <c r="B27" i="24"/>
  <c r="D27" i="24"/>
  <c r="B28" i="24"/>
  <c r="D28" i="24"/>
  <c r="B29" i="24"/>
  <c r="D29" i="24"/>
  <c r="B30" i="24"/>
  <c r="D30" i="24"/>
  <c r="B31" i="24"/>
  <c r="D31" i="24"/>
  <c r="B32" i="24"/>
  <c r="D32" i="24"/>
  <c r="B33" i="24"/>
  <c r="D33" i="24"/>
  <c r="B34" i="24"/>
  <c r="D34" i="24"/>
  <c r="B35" i="24"/>
  <c r="D35" i="24"/>
  <c r="B36" i="24"/>
  <c r="D36" i="24"/>
  <c r="B37" i="24"/>
  <c r="D37" i="24"/>
  <c r="B38" i="24"/>
  <c r="D38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C150" i="24"/>
  <c r="C149" i="24"/>
  <c r="C148" i="24"/>
  <c r="C147" i="24"/>
  <c r="C146" i="24"/>
  <c r="C145" i="24"/>
  <c r="C144" i="24"/>
  <c r="C143" i="24"/>
  <c r="C142" i="24"/>
  <c r="C141" i="24"/>
  <c r="C140" i="24"/>
  <c r="C139" i="24"/>
  <c r="C138" i="24"/>
  <c r="C137" i="24"/>
  <c r="C136" i="24"/>
  <c r="C135" i="24"/>
  <c r="C134" i="24"/>
  <c r="C133" i="24"/>
  <c r="C132" i="24"/>
  <c r="C131" i="24"/>
  <c r="C130" i="24"/>
  <c r="C129" i="24"/>
  <c r="C128" i="24"/>
  <c r="C127" i="24"/>
  <c r="C126" i="24"/>
  <c r="C125" i="24"/>
  <c r="C124" i="24"/>
  <c r="C123" i="24"/>
  <c r="C122" i="24"/>
  <c r="C121" i="24"/>
  <c r="C120" i="24"/>
  <c r="C119" i="24"/>
  <c r="C118" i="24"/>
  <c r="C117" i="24"/>
  <c r="C116" i="24"/>
  <c r="A4" i="24"/>
  <c r="C4" i="24"/>
  <c r="A5" i="24"/>
  <c r="C5" i="24"/>
  <c r="A6" i="24"/>
  <c r="C6" i="24"/>
  <c r="A7" i="24"/>
  <c r="C7" i="24"/>
  <c r="A8" i="24"/>
  <c r="C8" i="24"/>
  <c r="A9" i="24"/>
  <c r="C9" i="24"/>
  <c r="A10" i="24"/>
  <c r="C10" i="24"/>
  <c r="A11" i="24"/>
  <c r="C11" i="24"/>
  <c r="A12" i="24"/>
  <c r="C12" i="24"/>
  <c r="A13" i="24"/>
  <c r="C13" i="24"/>
  <c r="A14" i="24"/>
  <c r="C14" i="24"/>
  <c r="A15" i="24"/>
  <c r="C15" i="24"/>
  <c r="A16" i="24"/>
  <c r="C16" i="24"/>
  <c r="A17" i="24"/>
  <c r="C17" i="24"/>
  <c r="A18" i="24"/>
  <c r="C18" i="24"/>
  <c r="A19" i="24"/>
  <c r="C19" i="24"/>
  <c r="A20" i="24"/>
  <c r="C20" i="24"/>
  <c r="A21" i="24"/>
  <c r="C21" i="24"/>
  <c r="A22" i="24"/>
  <c r="C22" i="24"/>
  <c r="A23" i="24"/>
  <c r="C23" i="24"/>
  <c r="A24" i="24"/>
  <c r="C24" i="24"/>
  <c r="A25" i="24"/>
  <c r="C25" i="24"/>
  <c r="A26" i="24"/>
  <c r="C26" i="24"/>
  <c r="A27" i="24"/>
  <c r="C27" i="24"/>
  <c r="A28" i="24"/>
  <c r="C28" i="24"/>
  <c r="A29" i="24"/>
  <c r="C29" i="24"/>
  <c r="A30" i="24"/>
  <c r="C30" i="24"/>
  <c r="A31" i="24"/>
  <c r="C31" i="24"/>
  <c r="A32" i="24"/>
  <c r="C32" i="24"/>
  <c r="A33" i="24"/>
  <c r="C33" i="24"/>
  <c r="A34" i="24"/>
  <c r="C34" i="24"/>
  <c r="A35" i="24"/>
  <c r="C35" i="24"/>
  <c r="A36" i="24"/>
  <c r="C36" i="24"/>
  <c r="A37" i="24"/>
  <c r="C37" i="24"/>
  <c r="A38" i="24"/>
  <c r="C38" i="24"/>
  <c r="B50" i="24" l="1"/>
  <c r="B85" i="24" s="1"/>
  <c r="D50" i="24"/>
  <c r="D85" i="24" s="1"/>
  <c r="C52" i="24"/>
  <c r="C87" i="24" s="1"/>
  <c r="C50" i="24"/>
  <c r="C85" i="24" s="1"/>
  <c r="C51" i="24"/>
  <c r="C86" i="24" s="1"/>
  <c r="C53" i="24"/>
  <c r="C88" i="24" s="1"/>
  <c r="C55" i="24"/>
  <c r="C90" i="24" s="1"/>
  <c r="C57" i="24"/>
  <c r="C92" i="24" s="1"/>
  <c r="C59" i="24"/>
  <c r="C94" i="24" s="1"/>
  <c r="C61" i="24"/>
  <c r="C96" i="24" s="1"/>
  <c r="C63" i="24"/>
  <c r="C98" i="24" s="1"/>
  <c r="C65" i="24"/>
  <c r="C100" i="24" s="1"/>
  <c r="C67" i="24"/>
  <c r="C102" i="24" s="1"/>
  <c r="C69" i="24"/>
  <c r="C104" i="24" s="1"/>
  <c r="C71" i="24"/>
  <c r="C106" i="24" s="1"/>
  <c r="C73" i="24"/>
  <c r="C108" i="24" s="1"/>
  <c r="C75" i="24"/>
  <c r="C110" i="24" s="1"/>
  <c r="C77" i="24"/>
  <c r="C79" i="24"/>
  <c r="C81" i="24"/>
  <c r="C83" i="24"/>
  <c r="A52" i="24"/>
  <c r="A87" i="24" s="1"/>
  <c r="A54" i="24"/>
  <c r="A89" i="24" s="1"/>
  <c r="A56" i="24"/>
  <c r="A91" i="24" s="1"/>
  <c r="A58" i="24"/>
  <c r="A93" i="24" s="1"/>
  <c r="A60" i="24"/>
  <c r="A95" i="24" s="1"/>
  <c r="A62" i="24"/>
  <c r="A97" i="24" s="1"/>
  <c r="A64" i="24"/>
  <c r="A99" i="24" s="1"/>
  <c r="A66" i="24"/>
  <c r="A101" i="24" s="1"/>
  <c r="A68" i="24"/>
  <c r="A103" i="24" s="1"/>
  <c r="A70" i="24"/>
  <c r="A105" i="24" s="1"/>
  <c r="A72" i="24"/>
  <c r="A107" i="24" s="1"/>
  <c r="A74" i="24"/>
  <c r="A109" i="24" s="1"/>
  <c r="A76" i="24"/>
  <c r="A78" i="24"/>
  <c r="A80" i="24"/>
  <c r="A82" i="24"/>
  <c r="D51" i="24"/>
  <c r="D86" i="24" s="1"/>
  <c r="D53" i="24"/>
  <c r="D88" i="24" s="1"/>
  <c r="D55" i="24"/>
  <c r="D90" i="24" s="1"/>
  <c r="D57" i="24"/>
  <c r="D92" i="24" s="1"/>
  <c r="D59" i="24"/>
  <c r="D94" i="24" s="1"/>
  <c r="D61" i="24"/>
  <c r="D96" i="24" s="1"/>
  <c r="D63" i="24"/>
  <c r="D98" i="24" s="1"/>
  <c r="D65" i="24"/>
  <c r="D100" i="24" s="1"/>
  <c r="D67" i="24"/>
  <c r="D102" i="24" s="1"/>
  <c r="D69" i="24"/>
  <c r="D104" i="24" s="1"/>
  <c r="D71" i="24"/>
  <c r="D106" i="24" s="1"/>
  <c r="D73" i="24"/>
  <c r="D108" i="24" s="1"/>
  <c r="D75" i="24"/>
  <c r="D110" i="24" s="1"/>
  <c r="D77" i="24"/>
  <c r="D79" i="24"/>
  <c r="D81" i="24"/>
  <c r="D83" i="24"/>
  <c r="B52" i="24"/>
  <c r="B87" i="24" s="1"/>
  <c r="B54" i="24"/>
  <c r="B89" i="24" s="1"/>
  <c r="B56" i="24"/>
  <c r="B91" i="24" s="1"/>
  <c r="B58" i="24"/>
  <c r="B93" i="24" s="1"/>
  <c r="B60" i="24"/>
  <c r="B95" i="24" s="1"/>
  <c r="B62" i="24"/>
  <c r="B97" i="24" s="1"/>
  <c r="B64" i="24"/>
  <c r="B99" i="24" s="1"/>
  <c r="B66" i="24"/>
  <c r="B101" i="24" s="1"/>
  <c r="B68" i="24"/>
  <c r="B103" i="24" s="1"/>
  <c r="B70" i="24"/>
  <c r="B105" i="24" s="1"/>
  <c r="B72" i="24"/>
  <c r="B107" i="24" s="1"/>
  <c r="B74" i="24"/>
  <c r="B109" i="24" s="1"/>
  <c r="B76" i="24"/>
  <c r="B78" i="24"/>
  <c r="B80" i="24"/>
  <c r="B82" i="24"/>
  <c r="C54" i="24"/>
  <c r="C89" i="24" s="1"/>
  <c r="C56" i="24"/>
  <c r="C91" i="24" s="1"/>
  <c r="C58" i="24"/>
  <c r="C93" i="24" s="1"/>
  <c r="C60" i="24"/>
  <c r="C95" i="24" s="1"/>
  <c r="C62" i="24"/>
  <c r="C97" i="24" s="1"/>
  <c r="C64" i="24"/>
  <c r="C99" i="24" s="1"/>
  <c r="C66" i="24"/>
  <c r="C101" i="24" s="1"/>
  <c r="C68" i="24"/>
  <c r="C103" i="24" s="1"/>
  <c r="C70" i="24"/>
  <c r="C105" i="24" s="1"/>
  <c r="C72" i="24"/>
  <c r="C107" i="24" s="1"/>
  <c r="C74" i="24"/>
  <c r="C109" i="24" s="1"/>
  <c r="C76" i="24"/>
  <c r="C78" i="24"/>
  <c r="C80" i="24"/>
  <c r="C82" i="24"/>
  <c r="A51" i="24"/>
  <c r="A86" i="24" s="1"/>
  <c r="A53" i="24"/>
  <c r="A88" i="24" s="1"/>
  <c r="A55" i="24"/>
  <c r="A90" i="24" s="1"/>
  <c r="A57" i="24"/>
  <c r="A92" i="24" s="1"/>
  <c r="A59" i="24"/>
  <c r="A94" i="24" s="1"/>
  <c r="A61" i="24"/>
  <c r="A96" i="24" s="1"/>
  <c r="A63" i="24"/>
  <c r="A98" i="24" s="1"/>
  <c r="A65" i="24"/>
  <c r="A100" i="24" s="1"/>
  <c r="A67" i="24"/>
  <c r="A102" i="24" s="1"/>
  <c r="A69" i="24"/>
  <c r="A104" i="24" s="1"/>
  <c r="A71" i="24"/>
  <c r="A106" i="24" s="1"/>
  <c r="A73" i="24"/>
  <c r="A108" i="24" s="1"/>
  <c r="A75" i="24"/>
  <c r="A110" i="24" s="1"/>
  <c r="A77" i="24"/>
  <c r="A79" i="24"/>
  <c r="A81" i="24"/>
  <c r="A83" i="24"/>
  <c r="D52" i="24"/>
  <c r="D87" i="24" s="1"/>
  <c r="D54" i="24"/>
  <c r="D89" i="24" s="1"/>
  <c r="D56" i="24"/>
  <c r="D91" i="24" s="1"/>
  <c r="D58" i="24"/>
  <c r="D93" i="24" s="1"/>
  <c r="D60" i="24"/>
  <c r="D95" i="24" s="1"/>
  <c r="D62" i="24"/>
  <c r="D97" i="24" s="1"/>
  <c r="D64" i="24"/>
  <c r="D99" i="24" s="1"/>
  <c r="D66" i="24"/>
  <c r="D101" i="24" s="1"/>
  <c r="D68" i="24"/>
  <c r="D103" i="24" s="1"/>
  <c r="D70" i="24"/>
  <c r="D105" i="24" s="1"/>
  <c r="D72" i="24"/>
  <c r="D107" i="24" s="1"/>
  <c r="D74" i="24"/>
  <c r="D109" i="24" s="1"/>
  <c r="D76" i="24"/>
  <c r="D78" i="24"/>
  <c r="D80" i="24"/>
  <c r="D82" i="24"/>
  <c r="B51" i="24"/>
  <c r="B86" i="24" s="1"/>
  <c r="B53" i="24"/>
  <c r="B88" i="24" s="1"/>
  <c r="B55" i="24"/>
  <c r="B90" i="24" s="1"/>
  <c r="B57" i="24"/>
  <c r="B92" i="24" s="1"/>
  <c r="B59" i="24"/>
  <c r="B94" i="24" s="1"/>
  <c r="B61" i="24"/>
  <c r="B96" i="24" s="1"/>
  <c r="B63" i="24"/>
  <c r="B98" i="24" s="1"/>
  <c r="B65" i="24"/>
  <c r="B100" i="24" s="1"/>
  <c r="B67" i="24"/>
  <c r="B102" i="24" s="1"/>
  <c r="B69" i="24"/>
  <c r="B104" i="24" s="1"/>
  <c r="B71" i="24"/>
  <c r="B106" i="24" s="1"/>
  <c r="B73" i="24"/>
  <c r="B108" i="24" s="1"/>
  <c r="B75" i="24"/>
  <c r="B110" i="24" s="1"/>
  <c r="B77" i="24"/>
  <c r="B79" i="24"/>
  <c r="B81" i="24"/>
  <c r="B83" i="24"/>
  <c r="A50" i="24"/>
  <c r="A85" i="24" s="1"/>
  <c r="A111" i="24" l="1"/>
  <c r="D43" i="24" s="1"/>
  <c r="H36" i="1" s="1"/>
  <c r="D40" i="24" l="1"/>
  <c r="A40" i="24"/>
  <c r="B40" i="24"/>
  <c r="C40" i="24"/>
  <c r="E42" i="1"/>
  <c r="E43" i="1" s="1"/>
  <c r="J2" i="3" s="1"/>
  <c r="B42" i="1"/>
  <c r="D42" i="1"/>
  <c r="D43" i="1" s="1"/>
  <c r="I2" i="3" s="1"/>
  <c r="C42" i="1"/>
  <c r="C43" i="1" s="1"/>
  <c r="H2" i="3" s="1"/>
  <c r="O208" i="22" l="1"/>
  <c r="D7" i="20"/>
  <c r="AB215" i="10"/>
  <c r="O208" i="9"/>
  <c r="G42" i="1"/>
  <c r="G43" i="1" s="1"/>
  <c r="B43" i="1"/>
  <c r="G2" i="3" s="1"/>
  <c r="X215" i="10" s="1"/>
  <c r="R208" i="9"/>
  <c r="E7" i="20"/>
  <c r="R208" i="22"/>
  <c r="AF215" i="10"/>
  <c r="AJ215" i="10"/>
  <c r="L208" i="22" l="1"/>
  <c r="L208" i="9"/>
  <c r="C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D43" authorId="0" shapeId="0" xr:uid="{00000000-0006-0000-0800-000001000000}">
      <text>
        <r>
          <rPr>
            <sz val="10"/>
            <color indexed="81"/>
            <rFont val="Tahoma"/>
            <family val="2"/>
          </rPr>
          <t>Formel konnte nicht konvertiert werden.</t>
        </r>
      </text>
    </comment>
  </commentList>
</comments>
</file>

<file path=xl/sharedStrings.xml><?xml version="1.0" encoding="utf-8"?>
<sst xmlns="http://schemas.openxmlformats.org/spreadsheetml/2006/main" count="2550" uniqueCount="506">
  <si>
    <t>GKZ</t>
  </si>
  <si>
    <t>G e m e i n d e</t>
  </si>
  <si>
    <t>Gesamt</t>
  </si>
  <si>
    <t>Freistädte</t>
  </si>
  <si>
    <t>EU</t>
  </si>
  <si>
    <t>GS</t>
  </si>
  <si>
    <t>JE</t>
  </si>
  <si>
    <t>MA</t>
  </si>
  <si>
    <t>ND</t>
  </si>
  <si>
    <t>OP</t>
  </si>
  <si>
    <t>OW</t>
  </si>
  <si>
    <t>10101</t>
  </si>
  <si>
    <t>Freistadt Eisenstadt</t>
  </si>
  <si>
    <t>10201</t>
  </si>
  <si>
    <t>Freistadt Rust</t>
  </si>
  <si>
    <t>10301</t>
  </si>
  <si>
    <t>Breitenbrunn</t>
  </si>
  <si>
    <t>10302</t>
  </si>
  <si>
    <t>Donnerskirchen</t>
  </si>
  <si>
    <t>10303</t>
  </si>
  <si>
    <t>Großhöflein</t>
  </si>
  <si>
    <t>10304</t>
  </si>
  <si>
    <t>Hornstein</t>
  </si>
  <si>
    <t>10305</t>
  </si>
  <si>
    <t>Klingenbach</t>
  </si>
  <si>
    <t>10306</t>
  </si>
  <si>
    <t>Leithaprodersdorf</t>
  </si>
  <si>
    <t>10320</t>
  </si>
  <si>
    <t>Loretto</t>
  </si>
  <si>
    <t>10307</t>
  </si>
  <si>
    <t>Mörbisch am See</t>
  </si>
  <si>
    <t>10308</t>
  </si>
  <si>
    <t>Müllendorf</t>
  </si>
  <si>
    <t>10309</t>
  </si>
  <si>
    <t>Neufeld an der Leitha</t>
  </si>
  <si>
    <t>10310</t>
  </si>
  <si>
    <t>Oggau am Neusiedler See</t>
  </si>
  <si>
    <t>10311</t>
  </si>
  <si>
    <t>Oslip</t>
  </si>
  <si>
    <t>10312</t>
  </si>
  <si>
    <t>Purbach am Neusiedler See</t>
  </si>
  <si>
    <t>10313</t>
  </si>
  <si>
    <t>Sankt Margarethen im Burgenland</t>
  </si>
  <si>
    <t>10314</t>
  </si>
  <si>
    <t>Schützen am Gebirge</t>
  </si>
  <si>
    <t>10315</t>
  </si>
  <si>
    <t>Siegendorf</t>
  </si>
  <si>
    <t>10316</t>
  </si>
  <si>
    <t>Steinbrunn</t>
  </si>
  <si>
    <t>10321</t>
  </si>
  <si>
    <t>Stotzing</t>
  </si>
  <si>
    <t>10317</t>
  </si>
  <si>
    <t>Trausdorf an der Wulka</t>
  </si>
  <si>
    <t>10318</t>
  </si>
  <si>
    <t>Wimpassing an der Leitha</t>
  </si>
  <si>
    <t>10319</t>
  </si>
  <si>
    <t>Wulkaprodersdorf</t>
  </si>
  <si>
    <t>10323</t>
  </si>
  <si>
    <t>Zagersdorf</t>
  </si>
  <si>
    <t>10322</t>
  </si>
  <si>
    <t>Zillingtal</t>
  </si>
  <si>
    <t>10426</t>
  </si>
  <si>
    <t>Bildein</t>
  </si>
  <si>
    <t>10401</t>
  </si>
  <si>
    <t>Bocksdorf</t>
  </si>
  <si>
    <t>10402</t>
  </si>
  <si>
    <t>Burgauberg-Neudauberg</t>
  </si>
  <si>
    <t>10403</t>
  </si>
  <si>
    <t>Eberau</t>
  </si>
  <si>
    <t>10404</t>
  </si>
  <si>
    <t>Gerersdorf-Sulz</t>
  </si>
  <si>
    <t>10420</t>
  </si>
  <si>
    <t>Großmürbisch</t>
  </si>
  <si>
    <t>10405</t>
  </si>
  <si>
    <t>Güssing</t>
  </si>
  <si>
    <t>10406</t>
  </si>
  <si>
    <t>Güttenbach</t>
  </si>
  <si>
    <t>10418</t>
  </si>
  <si>
    <t>Hackerberg</t>
  </si>
  <si>
    <t>10407</t>
  </si>
  <si>
    <t>Heiligenbrunn</t>
  </si>
  <si>
    <t>10424</t>
  </si>
  <si>
    <t>Heugraben</t>
  </si>
  <si>
    <t>10421</t>
  </si>
  <si>
    <t>Inzenhof</t>
  </si>
  <si>
    <t>10422</t>
  </si>
  <si>
    <t>Kleinmürbisch</t>
  </si>
  <si>
    <t>10408</t>
  </si>
  <si>
    <t>Kukmirn</t>
  </si>
  <si>
    <t>10428</t>
  </si>
  <si>
    <t>Moschendorf</t>
  </si>
  <si>
    <t>10409</t>
  </si>
  <si>
    <t>Neuberg im Burgenland</t>
  </si>
  <si>
    <t>10410</t>
  </si>
  <si>
    <t>Neustift bei Güssing</t>
  </si>
  <si>
    <t>10411</t>
  </si>
  <si>
    <t>Olbendorf</t>
  </si>
  <si>
    <t>10412</t>
  </si>
  <si>
    <t>Ollersdorf im Burgenland</t>
  </si>
  <si>
    <t>10427</t>
  </si>
  <si>
    <t>Rauchwart</t>
  </si>
  <si>
    <t>10425</t>
  </si>
  <si>
    <t>Rohr im Burgenland</t>
  </si>
  <si>
    <t>10413</t>
  </si>
  <si>
    <t>Sankt Michael im Burgenland</t>
  </si>
  <si>
    <t>10414</t>
  </si>
  <si>
    <t>Stegersbach</t>
  </si>
  <si>
    <t>10415</t>
  </si>
  <si>
    <t>Stinatz</t>
  </si>
  <si>
    <t>10416</t>
  </si>
  <si>
    <t>Strem</t>
  </si>
  <si>
    <t>10417</t>
  </si>
  <si>
    <t>Tobaj</t>
  </si>
  <si>
    <t>10423</t>
  </si>
  <si>
    <t>Tschanigraben</t>
  </si>
  <si>
    <t>10419</t>
  </si>
  <si>
    <t>Wörterberg</t>
  </si>
  <si>
    <t>10501</t>
  </si>
  <si>
    <t>Deutsch Kaltenbrunn</t>
  </si>
  <si>
    <t>10502</t>
  </si>
  <si>
    <t>Eltendorf</t>
  </si>
  <si>
    <t>10503</t>
  </si>
  <si>
    <t>Heiligenkreuz im Lafnitztal</t>
  </si>
  <si>
    <t>10504</t>
  </si>
  <si>
    <t>Jennersdorf</t>
  </si>
  <si>
    <t>10511</t>
  </si>
  <si>
    <t>Königsdorf</t>
  </si>
  <si>
    <t>10505</t>
  </si>
  <si>
    <t>Minihof-Liebau</t>
  </si>
  <si>
    <t>10506</t>
  </si>
  <si>
    <t>Mogersdorf</t>
  </si>
  <si>
    <t>10512</t>
  </si>
  <si>
    <t>Mühlgraben</t>
  </si>
  <si>
    <t>10507</t>
  </si>
  <si>
    <t>Neuhaus am Klausenbach</t>
  </si>
  <si>
    <t>10508</t>
  </si>
  <si>
    <t>Rudersdorf</t>
  </si>
  <si>
    <t>10509</t>
  </si>
  <si>
    <t>Sankt Martin an der Raab</t>
  </si>
  <si>
    <t>10510</t>
  </si>
  <si>
    <t>Weichselbaum</t>
  </si>
  <si>
    <t>10616</t>
  </si>
  <si>
    <t>Antau</t>
  </si>
  <si>
    <t>10611</t>
  </si>
  <si>
    <t>Bad Sauerbrunn</t>
  </si>
  <si>
    <t>10617</t>
  </si>
  <si>
    <t>Baumgarten</t>
  </si>
  <si>
    <t>10601</t>
  </si>
  <si>
    <t>Draßburg</t>
  </si>
  <si>
    <t>10602</t>
  </si>
  <si>
    <t>Forchtenstein</t>
  </si>
  <si>
    <t>10603</t>
  </si>
  <si>
    <t>Hirm</t>
  </si>
  <si>
    <t>10619</t>
  </si>
  <si>
    <t>Krensdorf</t>
  </si>
  <si>
    <t>10604</t>
  </si>
  <si>
    <t>Loipersbach im Burgenland</t>
  </si>
  <si>
    <t>10605</t>
  </si>
  <si>
    <t>Marz</t>
  </si>
  <si>
    <t>10606</t>
  </si>
  <si>
    <t>Mattersburg</t>
  </si>
  <si>
    <t>10607</t>
  </si>
  <si>
    <t>Neudörfl</t>
  </si>
  <si>
    <t>10608</t>
  </si>
  <si>
    <t>Pöttelsdorf</t>
  </si>
  <si>
    <t>10609</t>
  </si>
  <si>
    <t>Pöttsching</t>
  </si>
  <si>
    <t>10610</t>
  </si>
  <si>
    <t>Rohrbach bei Mattersburg</t>
  </si>
  <si>
    <t>10612</t>
  </si>
  <si>
    <t>Schattendorf</t>
  </si>
  <si>
    <t>10613</t>
  </si>
  <si>
    <t>Sieggraben</t>
  </si>
  <si>
    <t>10614</t>
  </si>
  <si>
    <t>Sigleß</t>
  </si>
  <si>
    <t>10615</t>
  </si>
  <si>
    <t>Wiesen</t>
  </si>
  <si>
    <t>10618</t>
  </si>
  <si>
    <t>Zemendorf-Stöttera</t>
  </si>
  <si>
    <t>10701</t>
  </si>
  <si>
    <t>Andau</t>
  </si>
  <si>
    <t>10702</t>
  </si>
  <si>
    <t>Apetlon</t>
  </si>
  <si>
    <t>10703</t>
  </si>
  <si>
    <t>Bruckneudorf</t>
  </si>
  <si>
    <t>10704</t>
  </si>
  <si>
    <t>Deutsch Jahrndorf</t>
  </si>
  <si>
    <t>10727</t>
  </si>
  <si>
    <t>Edelstal</t>
  </si>
  <si>
    <t>10705</t>
  </si>
  <si>
    <t>Frauenkirchen</t>
  </si>
  <si>
    <t>10706</t>
  </si>
  <si>
    <t>Gattendorf</t>
  </si>
  <si>
    <t>10707</t>
  </si>
  <si>
    <t>Gols</t>
  </si>
  <si>
    <t>10708</t>
  </si>
  <si>
    <t>Halbturn</t>
  </si>
  <si>
    <t>10709</t>
  </si>
  <si>
    <t>Illmitz</t>
  </si>
  <si>
    <t>10710</t>
  </si>
  <si>
    <t>Jois</t>
  </si>
  <si>
    <t>10711</t>
  </si>
  <si>
    <t>Kittsee</t>
  </si>
  <si>
    <t>10712</t>
  </si>
  <si>
    <t>Mönchhof</t>
  </si>
  <si>
    <t>10725</t>
  </si>
  <si>
    <t>Neudorf</t>
  </si>
  <si>
    <t>10713</t>
  </si>
  <si>
    <t>Neusiedl am See</t>
  </si>
  <si>
    <t>10714</t>
  </si>
  <si>
    <t>Nickelsdorf</t>
  </si>
  <si>
    <t>10715</t>
  </si>
  <si>
    <t>Pama</t>
  </si>
  <si>
    <t>10716</t>
  </si>
  <si>
    <t>Pamhagen</t>
  </si>
  <si>
    <t>10717</t>
  </si>
  <si>
    <t>Parndorf</t>
  </si>
  <si>
    <t>10718</t>
  </si>
  <si>
    <t>Podersdorf am See</t>
  </si>
  <si>
    <t>10726</t>
  </si>
  <si>
    <t>Potzneusiedl</t>
  </si>
  <si>
    <t>10719</t>
  </si>
  <si>
    <t>Sankt Andrä am Zicksee</t>
  </si>
  <si>
    <t>10720</t>
  </si>
  <si>
    <t>Tadten</t>
  </si>
  <si>
    <t>10721</t>
  </si>
  <si>
    <t>Wallern im Burgenland</t>
  </si>
  <si>
    <t>10722</t>
  </si>
  <si>
    <t>Weiden am See</t>
  </si>
  <si>
    <t>10723</t>
  </si>
  <si>
    <t>Winden am See</t>
  </si>
  <si>
    <t>10724</t>
  </si>
  <si>
    <t>Zurndorf</t>
  </si>
  <si>
    <t>10801</t>
  </si>
  <si>
    <t>Deutschkreutz</t>
  </si>
  <si>
    <t>10802</t>
  </si>
  <si>
    <t>Draßmarkt</t>
  </si>
  <si>
    <t>10803</t>
  </si>
  <si>
    <t>Frankenau-Unterpullendorf</t>
  </si>
  <si>
    <t>10804</t>
  </si>
  <si>
    <t>Großwarasdorf</t>
  </si>
  <si>
    <t>10805</t>
  </si>
  <si>
    <t>Horitschon</t>
  </si>
  <si>
    <t>10806</t>
  </si>
  <si>
    <t>Kaisersdorf</t>
  </si>
  <si>
    <t>10807</t>
  </si>
  <si>
    <t>Kobersdorf</t>
  </si>
  <si>
    <t>10808</t>
  </si>
  <si>
    <t>Lackenbach</t>
  </si>
  <si>
    <t>10824</t>
  </si>
  <si>
    <t>Lackendorf</t>
  </si>
  <si>
    <t>10809</t>
  </si>
  <si>
    <t>Lockenhaus</t>
  </si>
  <si>
    <t>10810</t>
  </si>
  <si>
    <t>Lutzmannsburg</t>
  </si>
  <si>
    <t>10811</t>
  </si>
  <si>
    <t>Mannersdorf an der Rabnitz</t>
  </si>
  <si>
    <t>10812</t>
  </si>
  <si>
    <t>Markt Sankt Martin</t>
  </si>
  <si>
    <t>10813</t>
  </si>
  <si>
    <t>Neckenmarkt</t>
  </si>
  <si>
    <t>10814</t>
  </si>
  <si>
    <t>Neutal</t>
  </si>
  <si>
    <t>10815</t>
  </si>
  <si>
    <t>Nikitsch</t>
  </si>
  <si>
    <t>10828</t>
  </si>
  <si>
    <t>Oberloisdorf</t>
  </si>
  <si>
    <t>10816</t>
  </si>
  <si>
    <t>Oberpullendorf</t>
  </si>
  <si>
    <t>10817</t>
  </si>
  <si>
    <t>Pilgersdorf</t>
  </si>
  <si>
    <t>10818</t>
  </si>
  <si>
    <t>Piringsdorf</t>
  </si>
  <si>
    <t>10819</t>
  </si>
  <si>
    <t>Raiding</t>
  </si>
  <si>
    <t>10820</t>
  </si>
  <si>
    <t>Ritzing</t>
  </si>
  <si>
    <t>10821</t>
  </si>
  <si>
    <t>Steinberg-Dörfl</t>
  </si>
  <si>
    <t>10822</t>
  </si>
  <si>
    <t>Stoob</t>
  </si>
  <si>
    <t>10825</t>
  </si>
  <si>
    <t>Unterfrauenhaid</t>
  </si>
  <si>
    <t>10826</t>
  </si>
  <si>
    <t>Unterrabnitz-Schwendgraben</t>
  </si>
  <si>
    <t>10827</t>
  </si>
  <si>
    <t>Weingraben</t>
  </si>
  <si>
    <t>10823</t>
  </si>
  <si>
    <t>Weppersdorf</t>
  </si>
  <si>
    <t>10931</t>
  </si>
  <si>
    <t>Badersdorf</t>
  </si>
  <si>
    <t>10901</t>
  </si>
  <si>
    <t>BadTatzmannsdorf</t>
  </si>
  <si>
    <t>10902</t>
  </si>
  <si>
    <t>Bernstein</t>
  </si>
  <si>
    <t>10903</t>
  </si>
  <si>
    <t>Deutsch Schützen-Eisenberg</t>
  </si>
  <si>
    <t>10904</t>
  </si>
  <si>
    <t>Grafenschachen</t>
  </si>
  <si>
    <t>10905</t>
  </si>
  <si>
    <t>Großpetersdorf</t>
  </si>
  <si>
    <t>10906</t>
  </si>
  <si>
    <t>Hannersdorf</t>
  </si>
  <si>
    <t>10930</t>
  </si>
  <si>
    <t>Jabing</t>
  </si>
  <si>
    <t>10907</t>
  </si>
  <si>
    <t>Kemeten</t>
  </si>
  <si>
    <t>10908</t>
  </si>
  <si>
    <t>Kohfidisch</t>
  </si>
  <si>
    <t>10909</t>
  </si>
  <si>
    <t>Litzelsdorf</t>
  </si>
  <si>
    <t>10910</t>
  </si>
  <si>
    <t>Loipersdorf-Kitzladen</t>
  </si>
  <si>
    <t>10911</t>
  </si>
  <si>
    <t>Mariasdorf</t>
  </si>
  <si>
    <t>10912</t>
  </si>
  <si>
    <t>Markt Allhau</t>
  </si>
  <si>
    <t>10913</t>
  </si>
  <si>
    <t>Markt Neuhodis</t>
  </si>
  <si>
    <t>10914</t>
  </si>
  <si>
    <t>Mischendorf</t>
  </si>
  <si>
    <t>10929</t>
  </si>
  <si>
    <t>Neustift an der Lafnitz</t>
  </si>
  <si>
    <t>10915</t>
  </si>
  <si>
    <t>Oberdorf im Burgenland</t>
  </si>
  <si>
    <t>10916</t>
  </si>
  <si>
    <t>Oberschützen</t>
  </si>
  <si>
    <t>10917</t>
  </si>
  <si>
    <t>Oberwart</t>
  </si>
  <si>
    <t>10918</t>
  </si>
  <si>
    <t>Pinkafeld</t>
  </si>
  <si>
    <t>10919</t>
  </si>
  <si>
    <t>Rechnitz</t>
  </si>
  <si>
    <t>10920</t>
  </si>
  <si>
    <t>Riedlingsdorf</t>
  </si>
  <si>
    <t>10921</t>
  </si>
  <si>
    <t>Rotenturm an der Pinka</t>
  </si>
  <si>
    <t>10922</t>
  </si>
  <si>
    <t>Schachendorf</t>
  </si>
  <si>
    <t>10932</t>
  </si>
  <si>
    <t>Schandorf</t>
  </si>
  <si>
    <t>10923</t>
  </si>
  <si>
    <t>Stadtschlaining</t>
  </si>
  <si>
    <t>10924</t>
  </si>
  <si>
    <t>Unterkohlstätten</t>
  </si>
  <si>
    <t>10925</t>
  </si>
  <si>
    <t>Unterwart</t>
  </si>
  <si>
    <t>10926</t>
  </si>
  <si>
    <t>Weiden bei Rechnitz</t>
  </si>
  <si>
    <t>10927</t>
  </si>
  <si>
    <t>Wiesfleck</t>
  </si>
  <si>
    <t>10928</t>
  </si>
  <si>
    <t>Wolfau</t>
  </si>
  <si>
    <t>SPÖ</t>
  </si>
  <si>
    <t>ÖVP</t>
  </si>
  <si>
    <t>GRÜNE</t>
  </si>
  <si>
    <t>Mandate Gesamt zu vergeben:</t>
  </si>
  <si>
    <t>5%-Hürde</t>
  </si>
  <si>
    <t>Wahlzahl:</t>
  </si>
  <si>
    <t>Wahlkreis 1 - Neusiedl am See</t>
  </si>
  <si>
    <t>Wahlkreis 2 - Eisenstadt-Umgebung</t>
  </si>
  <si>
    <t>Wahlkreis 3 - Mattersburg</t>
  </si>
  <si>
    <t>Wahlkreis 4 - Oberpullendorf</t>
  </si>
  <si>
    <t>Wahlkreis 5 - Oberwart</t>
  </si>
  <si>
    <t>Wahlkreis 6 - Güssing</t>
  </si>
  <si>
    <t>Wahlkreis 7 - Jennersdorf</t>
  </si>
  <si>
    <t>Burgenland</t>
  </si>
  <si>
    <t>Gültige Stimmen</t>
  </si>
  <si>
    <t>Wahlkreis-Bezirk</t>
  </si>
  <si>
    <t>Erstes Ermittlungsverfahren</t>
  </si>
  <si>
    <t>Zweites Ermittlungsverfahren</t>
  </si>
  <si>
    <t>Reststimmen-Ermittlung</t>
  </si>
  <si>
    <t>Ges. für WZ</t>
  </si>
  <si>
    <t>Vergabe der Grundmandate</t>
  </si>
  <si>
    <t>Grundmandate-Restmandate</t>
  </si>
  <si>
    <t>Gesamtmandate</t>
  </si>
  <si>
    <t>Wahlzahl</t>
  </si>
  <si>
    <t>Restmandate</t>
  </si>
  <si>
    <t>2.Ermittlungs-</t>
  </si>
  <si>
    <t>verfahren</t>
  </si>
  <si>
    <r>
      <t>Grundmandate</t>
    </r>
    <r>
      <rPr>
        <sz val="12"/>
        <rFont val="Arial Narrow"/>
        <family val="2"/>
      </rPr>
      <t xml:space="preserve"> - 1. Ermittlungsverfahren</t>
    </r>
  </si>
  <si>
    <r>
      <t>Restmandate</t>
    </r>
    <r>
      <rPr>
        <sz val="12"/>
        <rFont val="Arial Narrow"/>
        <family val="2"/>
      </rPr>
      <t xml:space="preserve"> - 2. Ermittlungsverfahren</t>
    </r>
  </si>
  <si>
    <t>Wahlzahl =</t>
  </si>
  <si>
    <t>Wahlberechtigte</t>
  </si>
  <si>
    <t>abgegebene St</t>
  </si>
  <si>
    <t>ungültige St</t>
  </si>
  <si>
    <t>gültige St</t>
  </si>
  <si>
    <t>zu vergeb.Mand.</t>
  </si>
  <si>
    <t>vergebene Mand.</t>
  </si>
  <si>
    <t>prozentuelle Verteilung</t>
  </si>
  <si>
    <t>Wahlbeteiligung</t>
  </si>
  <si>
    <t>gesamt</t>
  </si>
  <si>
    <t>Mandate</t>
  </si>
  <si>
    <t>EU - Wahlkreis 2</t>
  </si>
  <si>
    <t>ND - Wahlkreis 1</t>
  </si>
  <si>
    <t>MA - Wahlkreis 3</t>
  </si>
  <si>
    <t>OP - Wahlkreis 4</t>
  </si>
  <si>
    <t>OW - Wahlkreis 5</t>
  </si>
  <si>
    <t>GS - Wahlkreis 6</t>
  </si>
  <si>
    <t>JE - Wahlkreis 7</t>
  </si>
  <si>
    <t>abgegebene WK</t>
  </si>
  <si>
    <t>Bezirk - Wahlkreis</t>
  </si>
  <si>
    <t>Burgenland gesamt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</si>
  <si>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</si>
  <si>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</si>
  <si>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</si>
  <si>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</si>
  <si>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</si>
  <si>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</si>
  <si>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</si>
  <si>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</si>
  <si>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</si>
  <si>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</si>
  <si>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</si>
  <si>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</si>
  <si>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</si>
  <si>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</si>
  <si>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</si>
  <si>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</si>
  <si>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</si>
  <si>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</si>
  <si>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</si>
  <si>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</si>
  <si>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</si>
  <si>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</si>
  <si>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</si>
  <si>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</si>
  <si>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</si>
  <si>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</si>
  <si>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</si>
  <si>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</si>
  <si>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</si>
  <si>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</si>
  <si>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1/32</t>
  </si>
  <si>
    <t>1/33</t>
  </si>
  <si>
    <t>1/34</t>
  </si>
  <si>
    <t>1/35</t>
  </si>
  <si>
    <t>1/36</t>
  </si>
  <si>
    <t>Kontrolle</t>
  </si>
  <si>
    <t>Stimmen</t>
  </si>
  <si>
    <t>Neusiedl/See</t>
  </si>
  <si>
    <t>Bezirk</t>
  </si>
  <si>
    <t>gültig</t>
  </si>
  <si>
    <t>ungültig</t>
  </si>
  <si>
    <t>Diff</t>
  </si>
  <si>
    <t>%</t>
  </si>
  <si>
    <t>Ort</t>
  </si>
  <si>
    <t>wahlbe-rechtigt</t>
  </si>
  <si>
    <t>Eisenstadt/Umg.</t>
  </si>
  <si>
    <t>Diff %</t>
  </si>
  <si>
    <t>Beteiligung</t>
  </si>
  <si>
    <t>abge-geben</t>
  </si>
  <si>
    <t>Summen</t>
  </si>
  <si>
    <t>Wahlkarten</t>
  </si>
  <si>
    <t>Bezirksergebnisse incl. Wahlkarten</t>
  </si>
  <si>
    <t>Bezirksergebnis ohne Wahlkarten</t>
  </si>
  <si>
    <t>Bezirksergebnis mit Wahlkarten</t>
  </si>
  <si>
    <t xml:space="preserve">Bezirksergebnisse </t>
  </si>
  <si>
    <t>Mandate:</t>
  </si>
  <si>
    <t>Prozente</t>
  </si>
  <si>
    <t>Eisenstadt</t>
  </si>
  <si>
    <t>Neusiedl</t>
  </si>
  <si>
    <t>NN</t>
  </si>
  <si>
    <t>FPÖ</t>
  </si>
  <si>
    <t>Bgld. Bauernbund</t>
  </si>
  <si>
    <t>SPÖ Bauern</t>
  </si>
  <si>
    <t>Freiheitliche Bauern</t>
  </si>
  <si>
    <t>Oberpullen-dorf</t>
  </si>
  <si>
    <t>Summe</t>
  </si>
  <si>
    <t>vorläufiges Wahlergebnis ohne Wahlkarten</t>
  </si>
  <si>
    <t>ACHTUNG!!!!   Vergleich mit letztem Wahlergebnis ohne Wahlkarten</t>
  </si>
  <si>
    <t>ACHTUNG!!!!   Vergleich mit letztem Wahlergebnis mit Wahlkarten</t>
  </si>
  <si>
    <t>xcxxxxx</t>
  </si>
  <si>
    <t>xxxx</t>
  </si>
  <si>
    <t>2018</t>
  </si>
  <si>
    <t>% 2018</t>
  </si>
  <si>
    <t>Grüne</t>
  </si>
  <si>
    <t>Landwirtschaftskammerwahl vom . März 2023 - Endgültiges Stimmenergebnis - Wahlzahl</t>
  </si>
  <si>
    <t>Landwirtschaftskammerwahl 2023 vom . März 2023 - Wahlkartenwähler</t>
  </si>
  <si>
    <t>2023</t>
  </si>
  <si>
    <t>% 2023</t>
  </si>
  <si>
    <t>Vergleich zu 2018</t>
  </si>
  <si>
    <t>Landwirtschaftskammerwahl 2023 vom 26. März 2023 - Reststimmen-Restmandate</t>
  </si>
  <si>
    <t>Neusiedl 2018</t>
  </si>
  <si>
    <t>Neusiedl 2023</t>
  </si>
  <si>
    <t>Eisenstadt 2018</t>
  </si>
  <si>
    <t>Eisenstadt 2023</t>
  </si>
  <si>
    <t>Mattersburg 2018</t>
  </si>
  <si>
    <t>Mattersburg 2023</t>
  </si>
  <si>
    <t>Oberpullendorf 2018</t>
  </si>
  <si>
    <t>Oberpullendorf 2023</t>
  </si>
  <si>
    <t>Oberwart 2018</t>
  </si>
  <si>
    <t>Oberwart 2023</t>
  </si>
  <si>
    <t>Güssing 2018</t>
  </si>
  <si>
    <t>Güssing 2023</t>
  </si>
  <si>
    <t>Jennersdorf 2018</t>
  </si>
  <si>
    <t>Jennersdorf 2023</t>
  </si>
  <si>
    <t>Restmandate 2018</t>
  </si>
  <si>
    <t>Restmandate 2023</t>
  </si>
  <si>
    <t>ÖVP 2018</t>
  </si>
  <si>
    <t>ÖVP 2023</t>
  </si>
  <si>
    <t>SPÖ 2018</t>
  </si>
  <si>
    <t>SPÖ 2023</t>
  </si>
  <si>
    <t>FPÖ 2018</t>
  </si>
  <si>
    <t>FPÖ 2023</t>
  </si>
  <si>
    <t>ausgestellte 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</si>
</sst>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"/>
    <numFmt numFmtId="165" formatCode="#,##0.00_);\(#,##0.00\)"/>
    <numFmt numFmtId="166" formatCode="#,##0_ ;[Red]\-#,##0\ "/>
    <numFmt numFmtId="167" formatCode="\+\ #,###.00%;[Red]\-\ #,###.00%"/>
    <numFmt numFmtId="168" formatCode="\+\ #,##0;[Red]\-\ #,##0"/>
  </numFmts>
  <fonts count="35" x14ac:knownFonts="1">
    <font>
      <sz val="10"/>
      <name val="Arial"/>
    </font>
    <font>
      <sz val="10"/>
      <name val="Arial Narrow"/>
      <family val="2"/>
    </font>
    <font>
      <b/>
      <sz val="12"/>
      <name val="Helv"/>
    </font>
    <font>
      <sz val="10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1"/>
      <name val="Arial"/>
      <family val="2"/>
    </font>
    <font>
      <sz val="11"/>
      <name val="Arial Black"/>
      <family val="2"/>
    </font>
    <font>
      <sz val="11"/>
      <color indexed="9"/>
      <name val="Arial Black"/>
      <family val="2"/>
    </font>
    <font>
      <sz val="11"/>
      <color indexed="13"/>
      <name val="Arial Black"/>
      <family val="2"/>
    </font>
    <font>
      <sz val="14"/>
      <color indexed="10"/>
      <name val="Arial Black"/>
      <family val="2"/>
    </font>
    <font>
      <sz val="14"/>
      <color indexed="12"/>
      <name val="Arial Black"/>
      <family val="2"/>
    </font>
    <font>
      <b/>
      <sz val="12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35"/>
      <name val="Arial Black"/>
      <family val="2"/>
    </font>
    <font>
      <sz val="11"/>
      <color indexed="16"/>
      <name val="Arial Black"/>
      <family val="2"/>
    </font>
    <font>
      <sz val="14"/>
      <color indexed="8"/>
      <name val="Arial Black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sz val="14"/>
      <color indexed="51"/>
      <name val="Arial Black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 Narrow"/>
      <family val="2"/>
    </font>
    <font>
      <b/>
      <sz val="8"/>
      <name val="Arial"/>
      <family val="2"/>
    </font>
    <font>
      <sz val="14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48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14"/>
      </patternFill>
    </fill>
    <fill>
      <patternFill patternType="solid">
        <fgColor indexed="42"/>
        <bgColor indexed="1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10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13"/>
      </patternFill>
    </fill>
    <fill>
      <patternFill patternType="solid">
        <fgColor indexed="9"/>
        <bgColor indexed="1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1" fontId="1" fillId="0" borderId="0" xfId="0" applyNumberFormat="1" applyFont="1"/>
    <xf numFmtId="3" fontId="0" fillId="0" borderId="0" xfId="0" applyNumberFormat="1"/>
    <xf numFmtId="165" fontId="0" fillId="0" borderId="0" xfId="0" applyNumberFormat="1" applyProtection="1"/>
    <xf numFmtId="0" fontId="2" fillId="0" borderId="1" xfId="0" applyFont="1" applyBorder="1" applyAlignment="1" applyProtection="1">
      <alignment horizontal="center"/>
    </xf>
    <xf numFmtId="165" fontId="0" fillId="0" borderId="1" xfId="0" applyNumberFormat="1" applyBorder="1" applyProtection="1"/>
    <xf numFmtId="16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" xfId="0" applyBorder="1"/>
    <xf numFmtId="164" fontId="2" fillId="0" borderId="1" xfId="0" applyNumberFormat="1" applyFont="1" applyBorder="1" applyProtection="1"/>
    <xf numFmtId="164" fontId="2" fillId="0" borderId="1" xfId="0" applyNumberFormat="1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left"/>
    </xf>
    <xf numFmtId="164" fontId="0" fillId="0" borderId="1" xfId="0" applyNumberFormat="1" applyBorder="1" applyProtection="1"/>
    <xf numFmtId="0" fontId="0" fillId="0" borderId="1" xfId="0" quotePrefix="1" applyBorder="1" applyAlignment="1">
      <alignment horizontal="right"/>
    </xf>
    <xf numFmtId="3" fontId="0" fillId="0" borderId="1" xfId="0" applyNumberFormat="1" applyBorder="1"/>
    <xf numFmtId="0" fontId="0" fillId="0" borderId="1" xfId="0" applyBorder="1" applyAlignment="1" applyProtection="1">
      <alignment horizontal="left"/>
    </xf>
    <xf numFmtId="4" fontId="0" fillId="0" borderId="1" xfId="0" applyNumberFormat="1" applyBorder="1" applyProtection="1"/>
    <xf numFmtId="0" fontId="0" fillId="0" borderId="2" xfId="0" applyBorder="1"/>
    <xf numFmtId="0" fontId="2" fillId="0" borderId="0" xfId="0" applyFont="1" applyBorder="1" applyAlignment="1" applyProtection="1">
      <alignment horizontal="center"/>
    </xf>
    <xf numFmtId="0" fontId="5" fillId="0" borderId="0" xfId="0" applyFont="1"/>
    <xf numFmtId="0" fontId="5" fillId="4" borderId="0" xfId="0" applyFont="1" applyFill="1"/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3" fontId="5" fillId="5" borderId="1" xfId="0" applyNumberFormat="1" applyFont="1" applyFill="1" applyBorder="1"/>
    <xf numFmtId="0" fontId="0" fillId="0" borderId="3" xfId="0" applyBorder="1" applyAlignment="1"/>
    <xf numFmtId="3" fontId="0" fillId="0" borderId="0" xfId="0" applyNumberFormat="1" applyAlignment="1" applyProtection="1">
      <alignment horizontal="left"/>
    </xf>
    <xf numFmtId="0" fontId="5" fillId="0" borderId="4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5" fillId="0" borderId="6" xfId="0" applyFont="1" applyBorder="1"/>
    <xf numFmtId="10" fontId="5" fillId="0" borderId="7" xfId="0" applyNumberFormat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3" fontId="5" fillId="5" borderId="11" xfId="0" applyNumberFormat="1" applyFont="1" applyFill="1" applyBorder="1"/>
    <xf numFmtId="0" fontId="5" fillId="0" borderId="12" xfId="0" applyFont="1" applyBorder="1"/>
    <xf numFmtId="0" fontId="5" fillId="5" borderId="13" xfId="0" applyFont="1" applyFill="1" applyBorder="1"/>
    <xf numFmtId="3" fontId="5" fillId="5" borderId="7" xfId="0" applyNumberFormat="1" applyFont="1" applyFill="1" applyBorder="1"/>
    <xf numFmtId="0" fontId="5" fillId="5" borderId="7" xfId="0" applyFont="1" applyFill="1" applyBorder="1"/>
    <xf numFmtId="0" fontId="5" fillId="0" borderId="11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6" fillId="0" borderId="16" xfId="0" applyFont="1" applyBorder="1"/>
    <xf numFmtId="0" fontId="7" fillId="0" borderId="10" xfId="0" applyFont="1" applyBorder="1" applyAlignment="1">
      <alignment horizontal="center"/>
    </xf>
    <xf numFmtId="1" fontId="5" fillId="0" borderId="1" xfId="0" applyNumberFormat="1" applyFont="1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/>
    <xf numFmtId="0" fontId="7" fillId="0" borderId="6" xfId="0" applyFont="1" applyBorder="1"/>
    <xf numFmtId="3" fontId="5" fillId="0" borderId="10" xfId="0" applyNumberFormat="1" applyFont="1" applyBorder="1"/>
    <xf numFmtId="3" fontId="5" fillId="0" borderId="12" xfId="0" applyNumberFormat="1" applyFont="1" applyBorder="1"/>
    <xf numFmtId="0" fontId="5" fillId="0" borderId="0" xfId="0" applyFont="1" applyBorder="1"/>
    <xf numFmtId="0" fontId="6" fillId="5" borderId="7" xfId="0" applyFont="1" applyFill="1" applyBorder="1"/>
    <xf numFmtId="0" fontId="6" fillId="5" borderId="19" xfId="0" applyFont="1" applyFill="1" applyBorder="1"/>
    <xf numFmtId="0" fontId="6" fillId="5" borderId="13" xfId="0" applyFont="1" applyFill="1" applyBorder="1"/>
    <xf numFmtId="3" fontId="6" fillId="5" borderId="7" xfId="0" applyNumberFormat="1" applyFont="1" applyFill="1" applyBorder="1"/>
    <xf numFmtId="0" fontId="5" fillId="0" borderId="20" xfId="0" applyFont="1" applyBorder="1" applyAlignment="1">
      <alignment horizontal="right"/>
    </xf>
    <xf numFmtId="0" fontId="9" fillId="0" borderId="0" xfId="0" applyFont="1" applyAlignment="1">
      <alignment horizontal="center"/>
    </xf>
    <xf numFmtId="10" fontId="6" fillId="0" borderId="0" xfId="0" applyNumberFormat="1" applyFont="1"/>
    <xf numFmtId="4" fontId="7" fillId="5" borderId="12" xfId="0" applyNumberFormat="1" applyFont="1" applyFill="1" applyBorder="1" applyAlignment="1">
      <alignment horizontal="center"/>
    </xf>
    <xf numFmtId="0" fontId="10" fillId="0" borderId="0" xfId="0" applyFont="1"/>
    <xf numFmtId="3" fontId="10" fillId="0" borderId="0" xfId="0" applyNumberFormat="1" applyFont="1" applyProtection="1"/>
    <xf numFmtId="3" fontId="10" fillId="0" borderId="0" xfId="0" applyNumberFormat="1" applyFont="1" applyBorder="1" applyProtection="1"/>
    <xf numFmtId="10" fontId="10" fillId="0" borderId="0" xfId="0" applyNumberFormat="1" applyFont="1" applyProtection="1"/>
    <xf numFmtId="3" fontId="10" fillId="2" borderId="1" xfId="0" applyNumberFormat="1" applyFont="1" applyFill="1" applyBorder="1"/>
    <xf numFmtId="3" fontId="10" fillId="3" borderId="1" xfId="0" applyNumberFormat="1" applyFont="1" applyFill="1" applyBorder="1"/>
    <xf numFmtId="3" fontId="10" fillId="0" borderId="0" xfId="0" applyNumberFormat="1" applyFont="1"/>
    <xf numFmtId="3" fontId="12" fillId="6" borderId="0" xfId="0" applyNumberFormat="1" applyFont="1" applyFill="1"/>
    <xf numFmtId="3" fontId="12" fillId="6" borderId="0" xfId="0" applyNumberFormat="1" applyFont="1" applyFill="1" applyProtection="1"/>
    <xf numFmtId="3" fontId="7" fillId="5" borderId="7" xfId="0" applyNumberFormat="1" applyFont="1" applyFill="1" applyBorder="1"/>
    <xf numFmtId="0" fontId="1" fillId="0" borderId="0" xfId="0" applyFont="1" applyAlignment="1">
      <alignment horizontal="center"/>
    </xf>
    <xf numFmtId="3" fontId="1" fillId="0" borderId="0" xfId="0" applyNumberFormat="1" applyFont="1" applyAlignment="1" applyProtection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0" fontId="8" fillId="0" borderId="0" xfId="0" applyNumberFormat="1" applyFont="1" applyProtection="1"/>
    <xf numFmtId="0" fontId="6" fillId="0" borderId="0" xfId="0" applyFont="1" applyAlignment="1">
      <alignment horizontal="right"/>
    </xf>
    <xf numFmtId="3" fontId="13" fillId="0" borderId="0" xfId="0" applyNumberFormat="1" applyFont="1" applyProtection="1"/>
    <xf numFmtId="3" fontId="14" fillId="0" borderId="0" xfId="0" applyNumberFormat="1" applyFont="1" applyProtection="1"/>
    <xf numFmtId="3" fontId="13" fillId="0" borderId="0" xfId="0" applyNumberFormat="1" applyFont="1" applyAlignment="1" applyProtection="1">
      <alignment horizontal="center"/>
    </xf>
    <xf numFmtId="3" fontId="14" fillId="0" borderId="0" xfId="0" applyNumberFormat="1" applyFont="1" applyAlignment="1" applyProtection="1">
      <alignment horizontal="center"/>
    </xf>
    <xf numFmtId="3" fontId="6" fillId="5" borderId="21" xfId="0" applyNumberFormat="1" applyFont="1" applyFill="1" applyBorder="1" applyAlignment="1">
      <alignment horizontal="center"/>
    </xf>
    <xf numFmtId="0" fontId="6" fillId="5" borderId="22" xfId="0" applyFont="1" applyFill="1" applyBorder="1" applyAlignment="1">
      <alignment horizontal="right"/>
    </xf>
    <xf numFmtId="10" fontId="0" fillId="0" borderId="0" xfId="0" applyNumberFormat="1"/>
    <xf numFmtId="0" fontId="5" fillId="0" borderId="0" xfId="0" applyFont="1" applyAlignme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5" fillId="0" borderId="1" xfId="0" applyFont="1" applyBorder="1"/>
    <xf numFmtId="0" fontId="16" fillId="0" borderId="1" xfId="0" applyFont="1" applyBorder="1"/>
    <xf numFmtId="10" fontId="4" fillId="0" borderId="1" xfId="0" applyNumberFormat="1" applyFont="1" applyBorder="1"/>
    <xf numFmtId="165" fontId="17" fillId="0" borderId="1" xfId="0" applyNumberFormat="1" applyFont="1" applyBorder="1" applyProtection="1"/>
    <xf numFmtId="0" fontId="1" fillId="0" borderId="3" xfId="0" applyFont="1" applyBorder="1" applyAlignment="1"/>
    <xf numFmtId="49" fontId="0" fillId="0" borderId="0" xfId="0" applyNumberFormat="1"/>
    <xf numFmtId="0" fontId="7" fillId="7" borderId="6" xfId="0" applyFont="1" applyFill="1" applyBorder="1"/>
    <xf numFmtId="3" fontId="5" fillId="7" borderId="1" xfId="0" applyNumberFormat="1" applyFont="1" applyFill="1" applyBorder="1"/>
    <xf numFmtId="3" fontId="20" fillId="0" borderId="0" xfId="0" applyNumberFormat="1" applyFont="1" applyAlignment="1" applyProtection="1">
      <alignment horizontal="center"/>
    </xf>
    <xf numFmtId="3" fontId="20" fillId="0" borderId="0" xfId="0" applyNumberFormat="1" applyFont="1" applyProtection="1"/>
    <xf numFmtId="3" fontId="18" fillId="8" borderId="0" xfId="0" applyNumberFormat="1" applyFont="1" applyFill="1"/>
    <xf numFmtId="3" fontId="18" fillId="8" borderId="0" xfId="0" applyNumberFormat="1" applyFont="1" applyFill="1" applyProtection="1"/>
    <xf numFmtId="3" fontId="11" fillId="9" borderId="0" xfId="0" applyNumberFormat="1" applyFont="1" applyFill="1"/>
    <xf numFmtId="3" fontId="11" fillId="9" borderId="0" xfId="0" applyNumberFormat="1" applyFont="1" applyFill="1" applyProtection="1"/>
    <xf numFmtId="0" fontId="17" fillId="0" borderId="0" xfId="0" applyFont="1"/>
    <xf numFmtId="0" fontId="17" fillId="0" borderId="0" xfId="0" applyFont="1" applyAlignment="1">
      <alignment horizontal="center"/>
    </xf>
    <xf numFmtId="166" fontId="17" fillId="0" borderId="0" xfId="0" applyNumberFormat="1" applyFont="1"/>
    <xf numFmtId="3" fontId="19" fillId="10" borderId="0" xfId="0" applyNumberFormat="1" applyFont="1" applyFill="1" applyProtection="1"/>
    <xf numFmtId="3" fontId="19" fillId="11" borderId="0" xfId="0" applyNumberFormat="1" applyFont="1" applyFill="1" applyProtection="1"/>
    <xf numFmtId="3" fontId="19" fillId="12" borderId="0" xfId="0" applyNumberFormat="1" applyFont="1" applyFill="1" applyBorder="1" applyProtection="1"/>
    <xf numFmtId="3" fontId="19" fillId="12" borderId="0" xfId="0" applyNumberFormat="1" applyFont="1" applyFill="1" applyProtection="1"/>
    <xf numFmtId="3" fontId="19" fillId="10" borderId="0" xfId="0" applyNumberFormat="1" applyFont="1" applyFill="1"/>
    <xf numFmtId="3" fontId="25" fillId="0" borderId="0" xfId="0" applyNumberFormat="1" applyFont="1" applyFill="1" applyAlignment="1" applyProtection="1">
      <alignment horizontal="center"/>
    </xf>
    <xf numFmtId="3" fontId="25" fillId="0" borderId="0" xfId="0" applyNumberFormat="1" applyFont="1" applyFill="1" applyProtection="1"/>
    <xf numFmtId="167" fontId="1" fillId="0" borderId="1" xfId="0" applyNumberFormat="1" applyFont="1" applyFill="1" applyBorder="1"/>
    <xf numFmtId="3" fontId="1" fillId="0" borderId="1" xfId="0" applyNumberFormat="1" applyFont="1" applyBorder="1"/>
    <xf numFmtId="167" fontId="1" fillId="0" borderId="1" xfId="0" applyNumberFormat="1" applyFont="1" applyBorder="1"/>
    <xf numFmtId="10" fontId="1" fillId="0" borderId="1" xfId="0" applyNumberFormat="1" applyFont="1" applyBorder="1"/>
    <xf numFmtId="3" fontId="1" fillId="0" borderId="6" xfId="0" applyNumberFormat="1" applyFont="1" applyBorder="1"/>
    <xf numFmtId="167" fontId="1" fillId="0" borderId="11" xfId="0" applyNumberFormat="1" applyFont="1" applyBorder="1"/>
    <xf numFmtId="0" fontId="1" fillId="0" borderId="0" xfId="0" applyFont="1" applyFill="1"/>
    <xf numFmtId="0" fontId="21" fillId="0" borderId="0" xfId="0" applyFont="1" applyFill="1"/>
    <xf numFmtId="0" fontId="21" fillId="0" borderId="1" xfId="0" applyFont="1" applyFill="1" applyBorder="1"/>
    <xf numFmtId="1" fontId="21" fillId="0" borderId="1" xfId="0" applyNumberFormat="1" applyFont="1" applyFill="1" applyBorder="1"/>
    <xf numFmtId="0" fontId="22" fillId="0" borderId="0" xfId="0" applyFont="1" applyFill="1" applyAlignment="1">
      <alignment horizontal="center"/>
    </xf>
    <xf numFmtId="0" fontId="21" fillId="0" borderId="23" xfId="0" applyFont="1" applyFill="1" applyBorder="1"/>
    <xf numFmtId="3" fontId="1" fillId="0" borderId="6" xfId="0" applyNumberFormat="1" applyFont="1" applyFill="1" applyBorder="1"/>
    <xf numFmtId="3" fontId="1" fillId="0" borderId="1" xfId="0" applyNumberFormat="1" applyFont="1" applyFill="1" applyBorder="1"/>
    <xf numFmtId="0" fontId="1" fillId="0" borderId="1" xfId="0" applyFont="1" applyFill="1" applyBorder="1"/>
    <xf numFmtId="167" fontId="1" fillId="0" borderId="11" xfId="0" applyNumberFormat="1" applyFont="1" applyFill="1" applyBorder="1"/>
    <xf numFmtId="168" fontId="1" fillId="0" borderId="1" xfId="0" applyNumberFormat="1" applyFont="1" applyFill="1" applyBorder="1"/>
    <xf numFmtId="10" fontId="1" fillId="0" borderId="25" xfId="0" applyNumberFormat="1" applyFont="1" applyFill="1" applyBorder="1"/>
    <xf numFmtId="10" fontId="1" fillId="0" borderId="1" xfId="0" applyNumberFormat="1" applyFont="1" applyFill="1" applyBorder="1"/>
    <xf numFmtId="49" fontId="26" fillId="0" borderId="6" xfId="0" applyNumberFormat="1" applyFont="1" applyFill="1" applyBorder="1" applyAlignment="1">
      <alignment horizontal="center"/>
    </xf>
    <xf numFmtId="49" fontId="26" fillId="0" borderId="1" xfId="0" applyNumberFormat="1" applyFont="1" applyFill="1" applyBorder="1" applyAlignment="1">
      <alignment horizontal="center"/>
    </xf>
    <xf numFmtId="49" fontId="26" fillId="0" borderId="11" xfId="0" applyNumberFormat="1" applyFont="1" applyFill="1" applyBorder="1" applyAlignment="1">
      <alignment horizontal="center"/>
    </xf>
    <xf numFmtId="49" fontId="26" fillId="0" borderId="23" xfId="0" applyNumberFormat="1" applyFont="1" applyFill="1" applyBorder="1" applyAlignment="1">
      <alignment horizontal="center"/>
    </xf>
    <xf numFmtId="49" fontId="22" fillId="0" borderId="0" xfId="0" applyNumberFormat="1" applyFont="1" applyFill="1" applyAlignment="1">
      <alignment horizontal="center"/>
    </xf>
    <xf numFmtId="10" fontId="1" fillId="0" borderId="11" xfId="0" applyNumberFormat="1" applyFont="1" applyFill="1" applyBorder="1"/>
    <xf numFmtId="0" fontId="0" fillId="0" borderId="0" xfId="0" applyAlignment="1">
      <alignment wrapText="1"/>
    </xf>
    <xf numFmtId="0" fontId="2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" fontId="1" fillId="0" borderId="1" xfId="0" applyNumberFormat="1" applyFont="1" applyFill="1" applyBorder="1"/>
    <xf numFmtId="0" fontId="26" fillId="0" borderId="26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/>
    <xf numFmtId="167" fontId="1" fillId="0" borderId="30" xfId="0" applyNumberFormat="1" applyFont="1" applyBorder="1"/>
    <xf numFmtId="0" fontId="1" fillId="0" borderId="31" xfId="0" applyFont="1" applyFill="1" applyBorder="1"/>
    <xf numFmtId="1" fontId="1" fillId="0" borderId="32" xfId="0" applyNumberFormat="1" applyFont="1" applyFill="1" applyBorder="1"/>
    <xf numFmtId="0" fontId="1" fillId="0" borderId="32" xfId="0" applyFont="1" applyFill="1" applyBorder="1"/>
    <xf numFmtId="3" fontId="1" fillId="0" borderId="32" xfId="0" applyNumberFormat="1" applyFont="1" applyBorder="1"/>
    <xf numFmtId="10" fontId="1" fillId="0" borderId="32" xfId="0" applyNumberFormat="1" applyFont="1" applyBorder="1"/>
    <xf numFmtId="167" fontId="1" fillId="0" borderId="32" xfId="0" applyNumberFormat="1" applyFont="1" applyBorder="1"/>
    <xf numFmtId="167" fontId="1" fillId="0" borderId="33" xfId="0" applyNumberFormat="1" applyFont="1" applyBorder="1"/>
    <xf numFmtId="0" fontId="26" fillId="0" borderId="34" xfId="0" applyFont="1" applyFill="1" applyBorder="1" applyAlignment="1">
      <alignment horizontal="center" vertical="center" wrapText="1"/>
    </xf>
    <xf numFmtId="3" fontId="1" fillId="0" borderId="23" xfId="0" applyNumberFormat="1" applyFont="1" applyBorder="1"/>
    <xf numFmtId="3" fontId="1" fillId="0" borderId="35" xfId="0" applyNumberFormat="1" applyFont="1" applyBorder="1"/>
    <xf numFmtId="0" fontId="26" fillId="0" borderId="36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 wrapText="1"/>
    </xf>
    <xf numFmtId="3" fontId="1" fillId="0" borderId="38" xfId="0" applyNumberFormat="1" applyFont="1" applyBorder="1"/>
    <xf numFmtId="167" fontId="1" fillId="0" borderId="39" xfId="0" applyNumberFormat="1" applyFont="1" applyBorder="1"/>
    <xf numFmtId="0" fontId="24" fillId="0" borderId="1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Fill="1"/>
    <xf numFmtId="0" fontId="26" fillId="0" borderId="40" xfId="0" applyFont="1" applyFill="1" applyBorder="1"/>
    <xf numFmtId="3" fontId="26" fillId="0" borderId="41" xfId="0" applyNumberFormat="1" applyFont="1" applyBorder="1"/>
    <xf numFmtId="10" fontId="26" fillId="0" borderId="41" xfId="0" applyNumberFormat="1" applyFont="1" applyBorder="1"/>
    <xf numFmtId="167" fontId="26" fillId="0" borderId="41" xfId="0" applyNumberFormat="1" applyFont="1" applyBorder="1"/>
    <xf numFmtId="10" fontId="26" fillId="0" borderId="42" xfId="0" applyNumberFormat="1" applyFont="1" applyBorder="1"/>
    <xf numFmtId="0" fontId="27" fillId="0" borderId="0" xfId="0" applyFont="1"/>
    <xf numFmtId="0" fontId="21" fillId="0" borderId="0" xfId="0" applyFont="1" applyFill="1" applyBorder="1"/>
    <xf numFmtId="1" fontId="21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/>
    <xf numFmtId="10" fontId="23" fillId="0" borderId="0" xfId="0" applyNumberFormat="1" applyFont="1" applyFill="1" applyBorder="1"/>
    <xf numFmtId="167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1" fillId="0" borderId="0" xfId="0" applyNumberFormat="1" applyFont="1" applyFill="1"/>
    <xf numFmtId="10" fontId="0" fillId="0" borderId="1" xfId="0" applyNumberFormat="1" applyBorder="1"/>
    <xf numFmtId="0" fontId="26" fillId="0" borderId="0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/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167" fontId="26" fillId="0" borderId="42" xfId="0" applyNumberFormat="1" applyFont="1" applyBorder="1"/>
    <xf numFmtId="3" fontId="10" fillId="13" borderId="0" xfId="0" applyNumberFormat="1" applyFont="1" applyFill="1" applyBorder="1"/>
    <xf numFmtId="0" fontId="7" fillId="10" borderId="1" xfId="0" applyFont="1" applyFill="1" applyBorder="1"/>
    <xf numFmtId="0" fontId="16" fillId="10" borderId="1" xfId="0" applyFont="1" applyFill="1" applyBorder="1"/>
    <xf numFmtId="0" fontId="0" fillId="0" borderId="0" xfId="0" applyBorder="1"/>
    <xf numFmtId="3" fontId="0" fillId="0" borderId="0" xfId="0" applyNumberFormat="1" applyBorder="1"/>
    <xf numFmtId="0" fontId="24" fillId="0" borderId="0" xfId="0" applyFont="1" applyFill="1"/>
    <xf numFmtId="0" fontId="1" fillId="14" borderId="0" xfId="0" applyFont="1" applyFill="1"/>
    <xf numFmtId="0" fontId="1" fillId="5" borderId="0" xfId="0" applyFont="1" applyFill="1"/>
    <xf numFmtId="3" fontId="24" fillId="0" borderId="0" xfId="0" applyNumberFormat="1" applyFont="1" applyBorder="1" applyAlignment="1">
      <alignment horizontal="center" vertical="center"/>
    </xf>
    <xf numFmtId="3" fontId="24" fillId="0" borderId="44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0" fontId="15" fillId="0" borderId="45" xfId="0" applyNumberFormat="1" applyFont="1" applyBorder="1" applyAlignment="1">
      <alignment horizontal="center" vertical="center"/>
    </xf>
    <xf numFmtId="10" fontId="15" fillId="0" borderId="10" xfId="0" applyNumberFormat="1" applyFont="1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44" xfId="0" applyBorder="1"/>
    <xf numFmtId="0" fontId="0" fillId="0" borderId="52" xfId="0" applyBorder="1"/>
    <xf numFmtId="0" fontId="5" fillId="0" borderId="0" xfId="0" applyFont="1" applyFill="1" applyBorder="1"/>
    <xf numFmtId="0" fontId="31" fillId="0" borderId="0" xfId="0" applyFont="1" applyFill="1"/>
    <xf numFmtId="0" fontId="34" fillId="0" borderId="0" xfId="0" applyFont="1"/>
    <xf numFmtId="0" fontId="5" fillId="18" borderId="1" xfId="0" applyFont="1" applyFill="1" applyBorder="1"/>
    <xf numFmtId="0" fontId="0" fillId="17" borderId="1" xfId="0" applyFill="1" applyBorder="1"/>
    <xf numFmtId="0" fontId="17" fillId="17" borderId="0" xfId="0" applyFont="1" applyFill="1"/>
    <xf numFmtId="3" fontId="17" fillId="16" borderId="1" xfId="0" applyNumberFormat="1" applyFont="1" applyFill="1" applyBorder="1" applyAlignment="1" applyProtection="1">
      <alignment horizontal="center"/>
    </xf>
    <xf numFmtId="0" fontId="5" fillId="15" borderId="1" xfId="0" applyFont="1" applyFill="1" applyBorder="1"/>
    <xf numFmtId="3" fontId="10" fillId="15" borderId="0" xfId="0" applyNumberFormat="1" applyFont="1" applyFill="1"/>
    <xf numFmtId="3" fontId="10" fillId="15" borderId="0" xfId="0" applyNumberFormat="1" applyFont="1" applyFill="1" applyProtection="1"/>
    <xf numFmtId="49" fontId="26" fillId="15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19" borderId="1" xfId="0" applyFill="1" applyBorder="1"/>
    <xf numFmtId="0" fontId="5" fillId="0" borderId="1" xfId="0" applyFont="1" applyBorder="1" applyAlignment="1">
      <alignment horizontal="center"/>
    </xf>
    <xf numFmtId="3" fontId="5" fillId="0" borderId="11" xfId="0" applyNumberFormat="1" applyFont="1" applyBorder="1"/>
    <xf numFmtId="0" fontId="0" fillId="0" borderId="0" xfId="0" applyFill="1"/>
    <xf numFmtId="0" fontId="32" fillId="0" borderId="29" xfId="0" applyFont="1" applyFill="1" applyBorder="1"/>
    <xf numFmtId="0" fontId="32" fillId="0" borderId="1" xfId="0" applyFont="1" applyFill="1" applyBorder="1"/>
    <xf numFmtId="3" fontId="32" fillId="0" borderId="1" xfId="0" applyNumberFormat="1" applyFont="1" applyFill="1" applyBorder="1"/>
    <xf numFmtId="0" fontId="33" fillId="0" borderId="1" xfId="0" applyFont="1" applyFill="1" applyBorder="1" applyAlignment="1">
      <alignment horizontal="center"/>
    </xf>
    <xf numFmtId="0" fontId="28" fillId="0" borderId="29" xfId="0" applyFont="1" applyFill="1" applyBorder="1"/>
    <xf numFmtId="1" fontId="28" fillId="0" borderId="1" xfId="0" applyNumberFormat="1" applyFont="1" applyFill="1" applyBorder="1"/>
    <xf numFmtId="0" fontId="28" fillId="0" borderId="1" xfId="0" applyFont="1" applyFill="1" applyBorder="1"/>
    <xf numFmtId="0" fontId="30" fillId="0" borderId="24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28" fillId="0" borderId="24" xfId="0" applyFont="1" applyFill="1" applyBorder="1"/>
    <xf numFmtId="3" fontId="28" fillId="0" borderId="1" xfId="0" applyNumberFormat="1" applyFont="1" applyFill="1" applyBorder="1"/>
    <xf numFmtId="0" fontId="30" fillId="0" borderId="24" xfId="0" applyFont="1" applyFill="1" applyBorder="1"/>
    <xf numFmtId="1" fontId="30" fillId="0" borderId="1" xfId="0" applyNumberFormat="1" applyFont="1" applyFill="1" applyBorder="1"/>
    <xf numFmtId="0" fontId="30" fillId="0" borderId="1" xfId="0" applyFont="1" applyFill="1" applyBorder="1"/>
    <xf numFmtId="0" fontId="32" fillId="0" borderId="1" xfId="0" applyFont="1" applyFill="1" applyBorder="1" applyAlignment="1">
      <alignment horizontal="right"/>
    </xf>
    <xf numFmtId="1" fontId="30" fillId="20" borderId="1" xfId="0" applyNumberFormat="1" applyFont="1" applyFill="1" applyBorder="1"/>
    <xf numFmtId="0" fontId="30" fillId="20" borderId="1" xfId="0" applyFont="1" applyFill="1" applyBorder="1"/>
    <xf numFmtId="3" fontId="1" fillId="0" borderId="24" xfId="0" applyNumberFormat="1" applyFont="1" applyFill="1" applyBorder="1"/>
    <xf numFmtId="0" fontId="0" fillId="0" borderId="1" xfId="0" applyBorder="1" applyAlignment="1">
      <alignment wrapText="1"/>
    </xf>
    <xf numFmtId="0" fontId="0" fillId="17" borderId="1" xfId="0" applyFill="1" applyBorder="1" applyAlignment="1">
      <alignment wrapText="1"/>
    </xf>
    <xf numFmtId="0" fontId="17" fillId="0" borderId="0" xfId="0" applyFont="1" applyAlignment="1">
      <alignment wrapText="1"/>
    </xf>
    <xf numFmtId="0" fontId="5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24" fillId="0" borderId="1" xfId="0" applyNumberFormat="1" applyFont="1" applyFill="1" applyBorder="1" applyAlignment="1">
      <alignment horizontal="center"/>
    </xf>
    <xf numFmtId="10" fontId="24" fillId="0" borderId="1" xfId="0" applyNumberFormat="1" applyFont="1" applyFill="1" applyBorder="1" applyAlignment="1">
      <alignment horizontal="center"/>
    </xf>
    <xf numFmtId="3" fontId="22" fillId="0" borderId="6" xfId="0" applyNumberFormat="1" applyFont="1" applyFill="1" applyBorder="1" applyAlignment="1" applyProtection="1">
      <alignment horizontal="center"/>
    </xf>
    <xf numFmtId="3" fontId="22" fillId="0" borderId="1" xfId="0" applyNumberFormat="1" applyFont="1" applyFill="1" applyBorder="1" applyAlignment="1" applyProtection="1">
      <alignment horizontal="center"/>
    </xf>
    <xf numFmtId="3" fontId="22" fillId="0" borderId="11" xfId="0" applyNumberFormat="1" applyFont="1" applyFill="1" applyBorder="1" applyAlignment="1" applyProtection="1">
      <alignment horizontal="center"/>
    </xf>
    <xf numFmtId="3" fontId="22" fillId="0" borderId="24" xfId="0" applyNumberFormat="1" applyFont="1" applyFill="1" applyBorder="1" applyAlignment="1" applyProtection="1">
      <alignment horizontal="center"/>
    </xf>
    <xf numFmtId="3" fontId="22" fillId="0" borderId="23" xfId="0" applyNumberFormat="1" applyFont="1" applyFill="1" applyBorder="1" applyAlignment="1" applyProtection="1">
      <alignment horizontal="center"/>
    </xf>
    <xf numFmtId="3" fontId="24" fillId="0" borderId="6" xfId="0" applyNumberFormat="1" applyFont="1" applyFill="1" applyBorder="1" applyAlignment="1" applyProtection="1">
      <alignment horizontal="center"/>
    </xf>
    <xf numFmtId="3" fontId="24" fillId="0" borderId="1" xfId="0" applyNumberFormat="1" applyFont="1" applyFill="1" applyBorder="1" applyAlignment="1" applyProtection="1">
      <alignment horizontal="center"/>
    </xf>
    <xf numFmtId="3" fontId="24" fillId="0" borderId="11" xfId="0" applyNumberFormat="1" applyFont="1" applyFill="1" applyBorder="1" applyAlignment="1" applyProtection="1">
      <alignment horizontal="center"/>
    </xf>
    <xf numFmtId="3" fontId="24" fillId="0" borderId="24" xfId="0" applyNumberFormat="1" applyFont="1" applyFill="1" applyBorder="1" applyAlignment="1" applyProtection="1">
      <alignment horizontal="center"/>
    </xf>
    <xf numFmtId="3" fontId="24" fillId="0" borderId="23" xfId="0" applyNumberFormat="1" applyFont="1" applyFill="1" applyBorder="1" applyAlignment="1" applyProtection="1">
      <alignment horizontal="center"/>
    </xf>
    <xf numFmtId="0" fontId="22" fillId="0" borderId="5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Landtagswahl 2000 - Mandatsverteilung</a:t>
            </a:r>
          </a:p>
        </c:rich>
      </c:tx>
      <c:layout>
        <c:manualLayout>
          <c:xMode val="edge"/>
          <c:yMode val="edge"/>
          <c:x val="0.19786147920882563"/>
          <c:y val="3.802281368821292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4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994712448593249"/>
          <c:y val="4.1825095057034217E-2"/>
          <c:w val="0.67914615836542858"/>
          <c:h val="0.83269961977186313"/>
        </c:manualLayout>
      </c:layout>
      <c:bar3DChart>
        <c:barDir val="col"/>
        <c:grouping val="clustered"/>
        <c:varyColors val="0"/>
        <c:ser>
          <c:idx val="0"/>
          <c:order val="0"/>
          <c:tx>
            <c:v>Mandate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8D-44FB-BEB1-50FE32CE54F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8D-44FB-BEB1-50FE32CE54F1}"/>
              </c:ext>
            </c:extLst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8D-44FB-BEB1-50FE32CE54F1}"/>
              </c:ext>
            </c:extLst>
          </c:dPt>
          <c:dPt>
            <c:idx val="3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8D-44FB-BEB1-50FE32CE54F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75" b="0" i="0" u="none" strike="noStrike" baseline="0">
                    <a:solidFill>
                      <a:srgbClr val="FF00FF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Gesamtergebnis!$B$39:$D$39</c:f>
              <c:strCache>
                <c:ptCount val="3"/>
                <c:pt idx="0">
                  <c:v>ÖVP</c:v>
                </c:pt>
                <c:pt idx="1">
                  <c:v>SPÖ</c:v>
                </c:pt>
                <c:pt idx="2">
                  <c:v>FPÖ</c:v>
                </c:pt>
              </c:strCache>
            </c:strRef>
          </c:cat>
          <c:val>
            <c:numRef>
              <c:f>Gesamtergebnis!$B$43:$D$43</c:f>
              <c:numCache>
                <c:formatCode>#,##0</c:formatCode>
                <c:ptCount val="3"/>
                <c:pt idx="0">
                  <c:v>24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8D-44FB-BEB1-50FE32CE54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0609024"/>
        <c:axId val="110587904"/>
        <c:axId val="0"/>
      </c:bar3DChart>
      <c:catAx>
        <c:axId val="10060902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110587904"/>
        <c:crosses val="autoZero"/>
        <c:auto val="1"/>
        <c:lblAlgn val="ctr"/>
        <c:lblOffset val="100"/>
        <c:noMultiLvlLbl val="0"/>
      </c:catAx>
      <c:valAx>
        <c:axId val="110587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0609024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Güssing - Stimmen</a:t>
            </a:r>
          </a:p>
        </c:rich>
      </c:tx>
      <c:layout>
        <c:manualLayout>
          <c:xMode val="edge"/>
          <c:yMode val="edge"/>
          <c:x val="0.13432835820895522"/>
          <c:y val="7.5949836517482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80597014925373"/>
          <c:y val="0.25507722061058158"/>
          <c:w val="0.65671641791044777"/>
          <c:h val="0.37783782290371598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3C-467B-919D-1D226D3524BD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3C-467B-919D-1D226D3524BD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3C-467B-919D-1D226D3524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neu'!$C$44:$E$44</c:f>
              <c:numCache>
                <c:formatCode>#,##0</c:formatCode>
                <c:ptCount val="3"/>
                <c:pt idx="0">
                  <c:v>2230</c:v>
                </c:pt>
                <c:pt idx="1">
                  <c:v>923</c:v>
                </c:pt>
                <c:pt idx="2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C-467B-919D-1D226D3524BD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C3C-467B-919D-1D226D3524B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63C-482D-9FB5-0CC714936626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3C3C-467B-919D-1D226D3524B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neu'!$C$45:$E$45</c:f>
              <c:numCache>
                <c:formatCode>#,##0</c:formatCode>
                <c:ptCount val="3"/>
                <c:pt idx="0">
                  <c:v>1798</c:v>
                </c:pt>
                <c:pt idx="1">
                  <c:v>788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3C-467B-919D-1D226D35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812352"/>
        <c:axId val="43813888"/>
      </c:barChart>
      <c:catAx>
        <c:axId val="438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813888"/>
        <c:crosses val="autoZero"/>
        <c:auto val="1"/>
        <c:lblAlgn val="ctr"/>
        <c:lblOffset val="100"/>
        <c:tickMarkSkip val="1"/>
        <c:noMultiLvlLbl val="0"/>
      </c:catAx>
      <c:valAx>
        <c:axId val="43813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1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Jennersdorf - Stimmen</a:t>
            </a:r>
          </a:p>
        </c:rich>
      </c:tx>
      <c:layout>
        <c:manualLayout>
          <c:xMode val="edge"/>
          <c:yMode val="edge"/>
          <c:x val="0.23529496242734096"/>
          <c:y val="7.3171167415964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29496242734096"/>
          <c:y val="0.22930419411859229"/>
          <c:w val="0.66176708182689647"/>
          <c:h val="0.4048454657453532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A3-424E-9671-945F99F2D9C3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1A3-424E-9671-945F99F2D9C3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1A3-424E-9671-945F99F2D9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neu'!$C$50:$E$50</c:f>
              <c:numCache>
                <c:formatCode>#,##0</c:formatCode>
                <c:ptCount val="3"/>
                <c:pt idx="0">
                  <c:v>1022</c:v>
                </c:pt>
                <c:pt idx="1">
                  <c:v>586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A3-424E-9671-945F99F2D9C3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1A3-424E-9671-945F99F2D9C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61D-463E-84EB-FD29CD075BA3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F1A3-424E-9671-945F99F2D9C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neu'!$C$51:$E$51</c:f>
              <c:numCache>
                <c:formatCode>#,##0</c:formatCode>
                <c:ptCount val="3"/>
                <c:pt idx="0">
                  <c:v>812</c:v>
                </c:pt>
                <c:pt idx="1">
                  <c:v>471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1A3-424E-9671-945F99F2D9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835392"/>
        <c:axId val="43836928"/>
      </c:barChart>
      <c:catAx>
        <c:axId val="4383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836928"/>
        <c:crosses val="autoZero"/>
        <c:auto val="1"/>
        <c:lblAlgn val="ctr"/>
        <c:lblOffset val="100"/>
        <c:tickMarkSkip val="1"/>
        <c:noMultiLvlLbl val="0"/>
      </c:catAx>
      <c:valAx>
        <c:axId val="43836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835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Eisenstadt/Umg. - Prozent</a:t>
            </a:r>
          </a:p>
        </c:rich>
      </c:tx>
      <c:layout>
        <c:manualLayout>
          <c:xMode val="edge"/>
          <c:yMode val="edge"/>
          <c:x val="0.16101761543968254"/>
          <c:y val="7.89478756416763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1875628457811"/>
          <c:y val="0.25362661189090496"/>
          <c:w val="0.61017201640300744"/>
          <c:h val="0.36479858495948875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03-4610-BAEA-A1BC1548B78C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903-4610-BAEA-A1BC1548B78C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903-4610-BAEA-A1BC1548B7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neu'!$C$16:$E$16</c:f>
              <c:numCache>
                <c:formatCode>0.00%</c:formatCode>
                <c:ptCount val="3"/>
                <c:pt idx="0">
                  <c:v>0.78719894424282411</c:v>
                </c:pt>
                <c:pt idx="1">
                  <c:v>0.18211811283404816</c:v>
                </c:pt>
                <c:pt idx="2">
                  <c:v>3.068294292312768E-2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03-4610-BAEA-A1BC1548B78C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03-4610-BAEA-A1BC1548B78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113-44E7-934D-7BC59DAFD0E1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6903-4610-BAEA-A1BC1548B78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neu'!$C$17:$E$17</c:f>
              <c:numCache>
                <c:formatCode>0.00%</c:formatCode>
                <c:ptCount val="3"/>
                <c:pt idx="0">
                  <c:v>0.81589299763965384</c:v>
                </c:pt>
                <c:pt idx="1">
                  <c:v>0.16286388670338317</c:v>
                </c:pt>
                <c:pt idx="2">
                  <c:v>2.1243115656963022E-2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03-4610-BAEA-A1BC1548B7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118080"/>
        <c:axId val="55123968"/>
      </c:barChart>
      <c:catAx>
        <c:axId val="5511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123968"/>
        <c:crosses val="autoZero"/>
        <c:auto val="1"/>
        <c:lblAlgn val="ctr"/>
        <c:lblOffset val="100"/>
        <c:tickMarkSkip val="1"/>
        <c:noMultiLvlLbl val="0"/>
      </c:catAx>
      <c:valAx>
        <c:axId val="551239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118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Neusiedl - Prozent</a:t>
            </a:r>
          </a:p>
        </c:rich>
      </c:tx>
      <c:layout>
        <c:manualLayout>
          <c:xMode val="edge"/>
          <c:yMode val="edge"/>
          <c:x val="0.1965828373968132"/>
          <c:y val="7.40749671461123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50655637817489"/>
          <c:y val="0.3316849311361853"/>
          <c:w val="0.6068426719640756"/>
          <c:h val="0.28560651568038531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E0C-4919-8EB3-C830671321D0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E0C-4919-8EB3-C830671321D0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E0C-4919-8EB3-C830671321D0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0C-4919-8EB3-C830671321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neu'!$C$22:$E$22</c:f>
              <c:numCache>
                <c:formatCode>0.00%</c:formatCode>
                <c:ptCount val="3"/>
                <c:pt idx="0">
                  <c:v>0.78408253500368463</c:v>
                </c:pt>
                <c:pt idx="1">
                  <c:v>0.15843773028739869</c:v>
                </c:pt>
                <c:pt idx="2">
                  <c:v>5.7479734708916728E-2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0C-4919-8EB3-C830671321D0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E0C-4919-8EB3-C830671321D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C03-4D02-B237-BFB100B10089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E0C-4919-8EB3-C830671321D0}"/>
              </c:ext>
            </c:extLst>
          </c:dPt>
          <c:dLbls>
            <c:dLbl>
              <c:idx val="0"/>
              <c:layout>
                <c:manualLayout>
                  <c:x val="4.5584045584045586E-2"/>
                  <c:y val="4.1237113402061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0C-4919-8EB3-C830671321D0}"/>
                </c:ext>
              </c:extLst>
            </c:dLbl>
            <c:dLbl>
              <c:idx val="1"/>
              <c:layout>
                <c:manualLayout>
                  <c:x val="3.418803418803408E-2"/>
                  <c:y val="2.7491408934707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03-4D02-B237-BFB100B10089}"/>
                </c:ext>
              </c:extLst>
            </c:dLbl>
            <c:dLbl>
              <c:idx val="2"/>
              <c:layout>
                <c:manualLayout>
                  <c:x val="2.2792022792022793E-2"/>
                  <c:y val="2.7491408934707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E0C-4919-8EB3-C830671321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neu'!$C$23:$E$23</c:f>
              <c:numCache>
                <c:formatCode>0.00%</c:formatCode>
                <c:ptCount val="3"/>
                <c:pt idx="0">
                  <c:v>0.78567399887196843</c:v>
                </c:pt>
                <c:pt idx="1">
                  <c:v>0.16046249294980258</c:v>
                </c:pt>
                <c:pt idx="2">
                  <c:v>5.3863508178228992E-2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0C-4919-8EB3-C830671321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144832"/>
        <c:axId val="55146368"/>
      </c:barChart>
      <c:catAx>
        <c:axId val="5514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146368"/>
        <c:crosses val="autoZero"/>
        <c:auto val="1"/>
        <c:lblAlgn val="ctr"/>
        <c:lblOffset val="100"/>
        <c:tickMarkSkip val="1"/>
        <c:noMultiLvlLbl val="0"/>
      </c:catAx>
      <c:valAx>
        <c:axId val="5514636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144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Mattersburg - Prozent</a:t>
            </a:r>
          </a:p>
        </c:rich>
      </c:tx>
      <c:layout>
        <c:manualLayout>
          <c:xMode val="edge"/>
          <c:yMode val="edge"/>
          <c:x val="0.1965828373968132"/>
          <c:y val="7.5949836517482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350655637817489"/>
          <c:y val="0.29855946953999168"/>
          <c:w val="0.6068426719640756"/>
          <c:h val="0.3216974720265229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EB-409A-A8A4-DAAEF84A6BF4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1EB-409A-A8A4-DAAEF84A6BF4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1EB-409A-A8A4-DAAEF84A6B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neu'!$C$28:$E$28</c:f>
              <c:numCache>
                <c:formatCode>0.00%</c:formatCode>
                <c:ptCount val="3"/>
                <c:pt idx="0">
                  <c:v>0.71435871231476755</c:v>
                </c:pt>
                <c:pt idx="1">
                  <c:v>0.2503832396525294</c:v>
                </c:pt>
                <c:pt idx="2">
                  <c:v>3.5258048032703118E-2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EB-409A-A8A4-DAAEF84A6BF4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1EB-409A-A8A4-DAAEF84A6BF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7C2-4FBE-BA7C-31FA7A583FA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91EB-409A-A8A4-DAAEF84A6BF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neu'!$C$29:$E$29</c:f>
              <c:numCache>
                <c:formatCode>0.00%</c:formatCode>
                <c:ptCount val="3"/>
                <c:pt idx="0">
                  <c:v>0.79130434782608694</c:v>
                </c:pt>
                <c:pt idx="1">
                  <c:v>0.19068322981366459</c:v>
                </c:pt>
                <c:pt idx="2">
                  <c:v>1.8012422360248446E-2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EB-409A-A8A4-DAAEF84A6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163520"/>
        <c:axId val="55165312"/>
      </c:barChart>
      <c:catAx>
        <c:axId val="5516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165312"/>
        <c:crosses val="autoZero"/>
        <c:auto val="1"/>
        <c:lblAlgn val="ctr"/>
        <c:lblOffset val="100"/>
        <c:tickMarkSkip val="1"/>
        <c:noMultiLvlLbl val="0"/>
      </c:catAx>
      <c:valAx>
        <c:axId val="55165312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1635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Oberpullendorf - Prozent</a:t>
            </a:r>
          </a:p>
        </c:rich>
      </c:tx>
      <c:layout>
        <c:manualLayout>
          <c:xMode val="edge"/>
          <c:yMode val="edge"/>
          <c:x val="0.19491606079540516"/>
          <c:y val="7.692404001452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1875628457811"/>
          <c:y val="0.26183320394809806"/>
          <c:w val="0.61017201640300744"/>
          <c:h val="0.36637906177220803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B42-4AE2-9AF0-CA78BA133871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B42-4AE2-9AF0-CA78BA133871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B42-4AE2-9AF0-CA78BA1338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neu'!$C$34:$E$34</c:f>
              <c:numCache>
                <c:formatCode>0.00%</c:formatCode>
                <c:ptCount val="3"/>
                <c:pt idx="0">
                  <c:v>0.73982102908277403</c:v>
                </c:pt>
                <c:pt idx="1">
                  <c:v>0.2465324384787472</c:v>
                </c:pt>
                <c:pt idx="2">
                  <c:v>1.3646532438478748E-2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42-4AE2-9AF0-CA78BA133871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B42-4AE2-9AF0-CA78BA13387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92B-4747-A56D-17022815EEDB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5B42-4AE2-9AF0-CA78BA1338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neu'!$C$35:$E$35</c:f>
              <c:numCache>
                <c:formatCode>0.00%</c:formatCode>
                <c:ptCount val="3"/>
                <c:pt idx="0">
                  <c:v>0.74947368421052629</c:v>
                </c:pt>
                <c:pt idx="1">
                  <c:v>0.23394736842105263</c:v>
                </c:pt>
                <c:pt idx="2">
                  <c:v>1.6578947368421054E-2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B42-4AE2-9AF0-CA78BA1338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719040"/>
        <c:axId val="55720576"/>
      </c:barChart>
      <c:catAx>
        <c:axId val="557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720576"/>
        <c:crosses val="autoZero"/>
        <c:auto val="1"/>
        <c:lblAlgn val="ctr"/>
        <c:lblOffset val="100"/>
        <c:tickMarkSkip val="1"/>
        <c:noMultiLvlLbl val="0"/>
      </c:catAx>
      <c:valAx>
        <c:axId val="55720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719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Oberwart - Prozent</a:t>
            </a:r>
          </a:p>
        </c:rich>
      </c:tx>
      <c:layout>
        <c:manualLayout>
          <c:xMode val="edge"/>
          <c:yMode val="edge"/>
          <c:x val="0.19491606079540516"/>
          <c:y val="7.792207792207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1875628457811"/>
          <c:y val="0.27845229023791379"/>
          <c:w val="0.61017201640300744"/>
          <c:h val="0.34492365873620634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4DC-4D9F-9022-9233351BAC6E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4DC-4D9F-9022-9233351BAC6E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4DC-4D9F-9022-9233351BAC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neu'!$C$40:$E$40</c:f>
              <c:numCache>
                <c:formatCode>0.00%</c:formatCode>
                <c:ptCount val="3"/>
                <c:pt idx="0">
                  <c:v>0.68805602877153138</c:v>
                </c:pt>
                <c:pt idx="1">
                  <c:v>0.25004732159757714</c:v>
                </c:pt>
                <c:pt idx="2">
                  <c:v>4.3346583380654932E-2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DC-4D9F-9022-9233351BAC6E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C4DC-4D9F-9022-9233351BAC6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A3-46CB-B59C-FFD539D51E4E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C4DC-4D9F-9022-9233351BAC6E}"/>
              </c:ext>
            </c:extLst>
          </c:dPt>
          <c:dLbls>
            <c:dLbl>
              <c:idx val="0"/>
              <c:layout>
                <c:manualLayout>
                  <c:x val="1.1299435028248588E-2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DC-4D9F-9022-9233351BAC6E}"/>
                </c:ext>
              </c:extLst>
            </c:dLbl>
            <c:dLbl>
              <c:idx val="1"/>
              <c:layout>
                <c:manualLayout>
                  <c:x val="-1.0357695789575588E-16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A3-46CB-B59C-FFD539D51E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neu'!$C$41:$E$41</c:f>
              <c:numCache>
                <c:formatCode>0.00%</c:formatCode>
                <c:ptCount val="3"/>
                <c:pt idx="0">
                  <c:v>0.70793486689066942</c:v>
                </c:pt>
                <c:pt idx="1">
                  <c:v>0.25277849573533212</c:v>
                </c:pt>
                <c:pt idx="2">
                  <c:v>3.928663737399845E-2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DC-4D9F-9022-9233351BAC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750016"/>
        <c:axId val="55751808"/>
      </c:barChart>
      <c:catAx>
        <c:axId val="5575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751808"/>
        <c:crosses val="autoZero"/>
        <c:auto val="1"/>
        <c:lblAlgn val="ctr"/>
        <c:lblOffset val="100"/>
        <c:tickMarkSkip val="1"/>
        <c:noMultiLvlLbl val="0"/>
      </c:catAx>
      <c:valAx>
        <c:axId val="5575180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750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Güssing - Prozent</a:t>
            </a:r>
          </a:p>
        </c:rich>
      </c:tx>
      <c:layout>
        <c:manualLayout>
          <c:xMode val="edge"/>
          <c:yMode val="edge"/>
          <c:x val="0.20339067213433584"/>
          <c:y val="7.89478756416763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11875628457811"/>
          <c:y val="0.26811936551409327"/>
          <c:w val="0.61017201640300744"/>
          <c:h val="0.35030583133630033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8B4-4390-88DF-C2E7DDF6A0EC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8B4-4390-88DF-C2E7DDF6A0EC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8B4-4390-88DF-C2E7DDF6A0E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neu'!$C$46:$E$46</c:f>
              <c:numCache>
                <c:formatCode>0.00%</c:formatCode>
                <c:ptCount val="3"/>
                <c:pt idx="0">
                  <c:v>0.66926770708283312</c:v>
                </c:pt>
                <c:pt idx="1">
                  <c:v>0.2770108043217287</c:v>
                </c:pt>
                <c:pt idx="2">
                  <c:v>3.8115246098439373E-2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B4-4390-88DF-C2E7DDF6A0EC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8B4-4390-88DF-C2E7DDF6A0E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A0E-4025-8679-162F7727AB00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58B4-4390-88DF-C2E7DDF6A0EC}"/>
              </c:ext>
            </c:extLst>
          </c:dPt>
          <c:dLbls>
            <c:dLbl>
              <c:idx val="0"/>
              <c:layout>
                <c:manualLayout>
                  <c:x val="0"/>
                  <c:y val="2.9016301678147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4-4390-88DF-C2E7DDF6A0EC}"/>
                </c:ext>
              </c:extLst>
            </c:dLbl>
            <c:dLbl>
              <c:idx val="1"/>
              <c:layout>
                <c:manualLayout>
                  <c:x val="0"/>
                  <c:y val="2.8985507246376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0E-4025-8679-162F7727AB00}"/>
                </c:ext>
              </c:extLst>
            </c:dLbl>
            <c:dLbl>
              <c:idx val="2"/>
              <c:layout>
                <c:manualLayout>
                  <c:x val="0"/>
                  <c:y val="1.449275362318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4-4390-88DF-C2E7DDF6A0E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neu'!$C$47:$E$47</c:f>
              <c:numCache>
                <c:formatCode>0.00%</c:formatCode>
                <c:ptCount val="3"/>
                <c:pt idx="0">
                  <c:v>0.67467166979362103</c:v>
                </c:pt>
                <c:pt idx="1">
                  <c:v>0.29568480300187616</c:v>
                </c:pt>
                <c:pt idx="2">
                  <c:v>2.9643527204502813E-2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8B4-4390-88DF-C2E7DDF6A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55850880"/>
        <c:axId val="55852416"/>
      </c:barChart>
      <c:catAx>
        <c:axId val="5585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852416"/>
        <c:crosses val="autoZero"/>
        <c:auto val="1"/>
        <c:lblAlgn val="ctr"/>
        <c:lblOffset val="100"/>
        <c:tickMarkSkip val="1"/>
        <c:noMultiLvlLbl val="0"/>
      </c:catAx>
      <c:valAx>
        <c:axId val="558524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8508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Jennersdorf - Prozent</a:t>
            </a:r>
          </a:p>
        </c:rich>
      </c:tx>
      <c:layout>
        <c:manualLayout>
          <c:xMode val="edge"/>
          <c:yMode val="edge"/>
          <c:x val="0.20168067226890757"/>
          <c:y val="7.22891566265060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90756302521007"/>
          <c:y val="0.26800053383157613"/>
          <c:w val="0.61344537815126055"/>
          <c:h val="0.35850527158681444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714-4917-9F65-41B745DB7B78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714-4917-9F65-41B745DB7B78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714-4917-9F65-41B745DB7B78}"/>
              </c:ext>
            </c:extLst>
          </c:dPt>
          <c:dLbls>
            <c:dLbl>
              <c:idx val="0"/>
              <c:layout>
                <c:manualLayout>
                  <c:x val="0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14-4917-9F65-41B745DB7B78}"/>
                </c:ext>
              </c:extLst>
            </c:dLbl>
            <c:dLbl>
              <c:idx val="1"/>
              <c:layout>
                <c:manualLayout>
                  <c:x val="-1.1204481792717087E-2"/>
                  <c:y val="4.0677966101694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14-4917-9F65-41B745DB7B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neu'!$C$52:$E$52</c:f>
              <c:numCache>
                <c:formatCode>0.00%</c:formatCode>
                <c:ptCount val="3"/>
                <c:pt idx="0">
                  <c:v>0.60652818991097923</c:v>
                </c:pt>
                <c:pt idx="1">
                  <c:v>0.34777448071216616</c:v>
                </c:pt>
                <c:pt idx="2">
                  <c:v>4.5697329376854598E-2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14-4917-9F65-41B745DB7B78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714-4917-9F65-41B745DB7B7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BE-490D-A3A6-8D1AF93613B3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714-4917-9F65-41B745DB7B78}"/>
              </c:ext>
            </c:extLst>
          </c:dPt>
          <c:dLbls>
            <c:dLbl>
              <c:idx val="0"/>
              <c:layout>
                <c:manualLayout>
                  <c:x val="2.2408963585434174E-2"/>
                  <c:y val="1.3559322033898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14-4917-9F65-41B745DB7B78}"/>
                </c:ext>
              </c:extLst>
            </c:dLbl>
            <c:dLbl>
              <c:idx val="2"/>
              <c:layout>
                <c:manualLayout>
                  <c:x val="0"/>
                  <c:y val="2.71186440677965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14-4917-9F65-41B745DB7B7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neu'!$C$53:$E$53</c:f>
              <c:numCache>
                <c:formatCode>0.00%</c:formatCode>
                <c:ptCount val="3"/>
                <c:pt idx="0">
                  <c:v>0.61468584405753213</c:v>
                </c:pt>
                <c:pt idx="1">
                  <c:v>0.35654806964420893</c:v>
                </c:pt>
                <c:pt idx="2">
                  <c:v>2.8766086298258896E-2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14-4917-9F65-41B745DB7B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73920"/>
        <c:axId val="55875456"/>
      </c:barChart>
      <c:catAx>
        <c:axId val="5587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875456"/>
        <c:crosses val="autoZero"/>
        <c:auto val="1"/>
        <c:lblAlgn val="ctr"/>
        <c:lblOffset val="100"/>
        <c:tickMarkSkip val="1"/>
        <c:noMultiLvlLbl val="0"/>
      </c:catAx>
      <c:valAx>
        <c:axId val="558754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5587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Mandate, Bezirksaufteilung</a:t>
            </a:r>
          </a:p>
        </c:rich>
      </c:tx>
      <c:layout>
        <c:manualLayout>
          <c:xMode val="edge"/>
          <c:yMode val="edge"/>
          <c:x val="0.32500000000000001"/>
          <c:y val="3.2338387016059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27272727272728"/>
          <c:y val="0.15671679861629018"/>
          <c:w val="0.67727272727272725"/>
          <c:h val="0.634329899161174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'Diagramme neu'!$L$19</c:f>
              <c:strCache>
                <c:ptCount val="1"/>
                <c:pt idx="0">
                  <c:v>ÖVP</c:v>
                </c:pt>
              </c:strCache>
            </c:strRef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5FC-4963-80A7-4E1999E43C19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5FC-4963-80A7-4E1999E43C19}"/>
              </c:ext>
            </c:extLst>
          </c:dPt>
          <c:dPt>
            <c:idx val="4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5FC-4963-80A7-4E1999E43C19}"/>
              </c:ext>
            </c:extLst>
          </c:dPt>
          <c:dPt>
            <c:idx val="6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5FC-4963-80A7-4E1999E43C19}"/>
              </c:ext>
            </c:extLst>
          </c:dPt>
          <c:dPt>
            <c:idx val="8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5FC-4963-80A7-4E1999E43C19}"/>
              </c:ext>
            </c:extLst>
          </c:dPt>
          <c:dPt>
            <c:idx val="10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5FC-4963-80A7-4E1999E43C19}"/>
              </c:ext>
            </c:extLst>
          </c:dPt>
          <c:dPt>
            <c:idx val="12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5FC-4963-80A7-4E1999E43C19}"/>
              </c:ext>
            </c:extLst>
          </c:dPt>
          <c:dPt>
            <c:idx val="14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35FC-4963-80A7-4E1999E43C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neu'!$K$20:$K$35</c:f>
              <c:strCache>
                <c:ptCount val="16"/>
                <c:pt idx="0">
                  <c:v>Neusiedl 2018</c:v>
                </c:pt>
                <c:pt idx="1">
                  <c:v>Neusiedl 2023</c:v>
                </c:pt>
                <c:pt idx="2">
                  <c:v>Eisenstadt 2018</c:v>
                </c:pt>
                <c:pt idx="3">
                  <c:v>Eisenstadt 2023</c:v>
                </c:pt>
                <c:pt idx="4">
                  <c:v>Mattersburg 2018</c:v>
                </c:pt>
                <c:pt idx="5">
                  <c:v>Mattersburg 2023</c:v>
                </c:pt>
                <c:pt idx="6">
                  <c:v>Oberpullendorf 2018</c:v>
                </c:pt>
                <c:pt idx="7">
                  <c:v>Oberpullendorf 2023</c:v>
                </c:pt>
                <c:pt idx="8">
                  <c:v>Oberwart 2018</c:v>
                </c:pt>
                <c:pt idx="9">
                  <c:v>Oberwart 2023</c:v>
                </c:pt>
                <c:pt idx="10">
                  <c:v>Güssing 2018</c:v>
                </c:pt>
                <c:pt idx="11">
                  <c:v>Güssing 2023</c:v>
                </c:pt>
                <c:pt idx="12">
                  <c:v>Jennersdorf 2018</c:v>
                </c:pt>
                <c:pt idx="13">
                  <c:v>Jennersdorf 2023</c:v>
                </c:pt>
                <c:pt idx="14">
                  <c:v>Restmandate 2018</c:v>
                </c:pt>
                <c:pt idx="15">
                  <c:v>Restmandate 2023</c:v>
                </c:pt>
              </c:strCache>
            </c:strRef>
          </c:cat>
          <c:val>
            <c:numRef>
              <c:f>'Diagramme neu'!$L$20:$L$35</c:f>
              <c:numCache>
                <c:formatCode>#,##0</c:formatCode>
                <c:ptCount val="16"/>
                <c:pt idx="0" formatCode="General">
                  <c:v>4</c:v>
                </c:pt>
                <c:pt idx="1">
                  <c:v>4</c:v>
                </c:pt>
                <c:pt idx="2" formatCode="General">
                  <c:v>3</c:v>
                </c:pt>
                <c:pt idx="3">
                  <c:v>3</c:v>
                </c:pt>
                <c:pt idx="4" formatCode="General">
                  <c:v>1</c:v>
                </c:pt>
                <c:pt idx="5">
                  <c:v>2</c:v>
                </c:pt>
                <c:pt idx="6" formatCode="General">
                  <c:v>4</c:v>
                </c:pt>
                <c:pt idx="7">
                  <c:v>4</c:v>
                </c:pt>
                <c:pt idx="8" formatCode="General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5FC-4963-80A7-4E1999E43C19}"/>
            </c:ext>
          </c:extLst>
        </c:ser>
        <c:ser>
          <c:idx val="1"/>
          <c:order val="1"/>
          <c:tx>
            <c:strRef>
              <c:f>'Diagramme neu'!$M$19</c:f>
              <c:strCache>
                <c:ptCount val="1"/>
                <c:pt idx="0">
                  <c:v>SPÖ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2-35FC-4963-80A7-4E1999E43C19}"/>
              </c:ext>
            </c:extLst>
          </c:dPt>
          <c:dPt>
            <c:idx val="6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4-35FC-4963-80A7-4E1999E43C19}"/>
              </c:ext>
            </c:extLst>
          </c:dPt>
          <c:dPt>
            <c:idx val="8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35FC-4963-80A7-4E1999E43C19}"/>
              </c:ext>
            </c:extLst>
          </c:dPt>
          <c:dPt>
            <c:idx val="10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35FC-4963-80A7-4E1999E43C19}"/>
              </c:ext>
            </c:extLst>
          </c:dPt>
          <c:dPt>
            <c:idx val="14"/>
            <c:invertIfNegative val="0"/>
            <c:bubble3D val="0"/>
            <c:spPr>
              <a:pattFill prst="pct50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35FC-4963-80A7-4E1999E43C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4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neu'!$K$20:$K$35</c:f>
              <c:strCache>
                <c:ptCount val="16"/>
                <c:pt idx="0">
                  <c:v>Neusiedl 2018</c:v>
                </c:pt>
                <c:pt idx="1">
                  <c:v>Neusiedl 2023</c:v>
                </c:pt>
                <c:pt idx="2">
                  <c:v>Eisenstadt 2018</c:v>
                </c:pt>
                <c:pt idx="3">
                  <c:v>Eisenstadt 2023</c:v>
                </c:pt>
                <c:pt idx="4">
                  <c:v>Mattersburg 2018</c:v>
                </c:pt>
                <c:pt idx="5">
                  <c:v>Mattersburg 2023</c:v>
                </c:pt>
                <c:pt idx="6">
                  <c:v>Oberpullendorf 2018</c:v>
                </c:pt>
                <c:pt idx="7">
                  <c:v>Oberpullendorf 2023</c:v>
                </c:pt>
                <c:pt idx="8">
                  <c:v>Oberwart 2018</c:v>
                </c:pt>
                <c:pt idx="9">
                  <c:v>Oberwart 2023</c:v>
                </c:pt>
                <c:pt idx="10">
                  <c:v>Güssing 2018</c:v>
                </c:pt>
                <c:pt idx="11">
                  <c:v>Güssing 2023</c:v>
                </c:pt>
                <c:pt idx="12">
                  <c:v>Jennersdorf 2018</c:v>
                </c:pt>
                <c:pt idx="13">
                  <c:v>Jennersdorf 2023</c:v>
                </c:pt>
                <c:pt idx="14">
                  <c:v>Restmandate 2018</c:v>
                </c:pt>
                <c:pt idx="15">
                  <c:v>Restmandate 2023</c:v>
                </c:pt>
              </c:strCache>
            </c:strRef>
          </c:cat>
          <c:val>
            <c:numRef>
              <c:f>'Diagramme neu'!$M$20:$M$35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1</c:v>
                </c:pt>
                <c:pt idx="7">
                  <c:v>1</c:v>
                </c:pt>
                <c:pt idx="8" formatCode="General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35FC-4963-80A7-4E1999E43C19}"/>
            </c:ext>
          </c:extLst>
        </c:ser>
        <c:ser>
          <c:idx val="2"/>
          <c:order val="2"/>
          <c:tx>
            <c:strRef>
              <c:f>'Diagramme neu'!$N$19</c:f>
              <c:strCache>
                <c:ptCount val="1"/>
                <c:pt idx="0">
                  <c:v>FPÖ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'Diagramme neu'!$K$20:$K$35</c:f>
              <c:strCache>
                <c:ptCount val="16"/>
                <c:pt idx="0">
                  <c:v>Neusiedl 2018</c:v>
                </c:pt>
                <c:pt idx="1">
                  <c:v>Neusiedl 2023</c:v>
                </c:pt>
                <c:pt idx="2">
                  <c:v>Eisenstadt 2018</c:v>
                </c:pt>
                <c:pt idx="3">
                  <c:v>Eisenstadt 2023</c:v>
                </c:pt>
                <c:pt idx="4">
                  <c:v>Mattersburg 2018</c:v>
                </c:pt>
                <c:pt idx="5">
                  <c:v>Mattersburg 2023</c:v>
                </c:pt>
                <c:pt idx="6">
                  <c:v>Oberpullendorf 2018</c:v>
                </c:pt>
                <c:pt idx="7">
                  <c:v>Oberpullendorf 2023</c:v>
                </c:pt>
                <c:pt idx="8">
                  <c:v>Oberwart 2018</c:v>
                </c:pt>
                <c:pt idx="9">
                  <c:v>Oberwart 2023</c:v>
                </c:pt>
                <c:pt idx="10">
                  <c:v>Güssing 2018</c:v>
                </c:pt>
                <c:pt idx="11">
                  <c:v>Güssing 2023</c:v>
                </c:pt>
                <c:pt idx="12">
                  <c:v>Jennersdorf 2018</c:v>
                </c:pt>
                <c:pt idx="13">
                  <c:v>Jennersdorf 2023</c:v>
                </c:pt>
                <c:pt idx="14">
                  <c:v>Restmandate 2018</c:v>
                </c:pt>
                <c:pt idx="15">
                  <c:v>Restmandate 2023</c:v>
                </c:pt>
              </c:strCache>
            </c:strRef>
          </c:cat>
          <c:val>
            <c:numRef>
              <c:f>'Diagramme neu'!$N$20:$N$35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 formatCode="General">
                  <c:v>0</c:v>
                </c:pt>
                <c:pt idx="9">
                  <c:v>0</c:v>
                </c:pt>
                <c:pt idx="10" formatCode="General">
                  <c:v>0</c:v>
                </c:pt>
                <c:pt idx="11">
                  <c:v>0</c:v>
                </c:pt>
                <c:pt idx="12" formatCode="General">
                  <c:v>0</c:v>
                </c:pt>
                <c:pt idx="13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5FC-4963-80A7-4E1999E43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933568"/>
        <c:axId val="55939456"/>
      </c:barChart>
      <c:catAx>
        <c:axId val="5593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3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93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Mandate</a:t>
                </a:r>
              </a:p>
            </c:rich>
          </c:tx>
          <c:layout>
            <c:manualLayout>
              <c:xMode val="edge"/>
              <c:yMode val="edge"/>
              <c:x val="3.6363636363636362E-2"/>
              <c:y val="0.407961190048755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5933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954545454545452"/>
          <c:y val="0.39801091712073694"/>
          <c:w val="0.10227272727272728"/>
          <c:h val="0.15174166215228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Landesergebnis - Mandate</a:t>
            </a:r>
          </a:p>
        </c:rich>
      </c:tx>
      <c:layout>
        <c:manualLayout>
          <c:xMode val="edge"/>
          <c:yMode val="edge"/>
          <c:x val="0.17241379310344829"/>
          <c:y val="6.2500272479564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86206896551724"/>
          <c:y val="0.3482158038147139"/>
          <c:w val="0.60344827586206895"/>
          <c:h val="0.2410724795640326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0FA-4E88-B5FF-D365C2906A83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0FA-4E88-B5FF-D365C2906A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neu'!$C$6:$E$6</c:f>
              <c:numCache>
                <c:formatCode>#,##0</c:formatCode>
                <c:ptCount val="3"/>
                <c:pt idx="0">
                  <c:v>24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FA-4E88-B5FF-D365C2906A83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0FA-4E88-B5FF-D365C2906A8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CF6-49AD-BC4E-2883E3A2CA7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0FA-4E88-B5FF-D365C2906A8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7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neu'!$C$7:$E$7</c:f>
              <c:numCache>
                <c:formatCode>#,##0</c:formatCode>
                <c:ptCount val="3"/>
                <c:pt idx="0">
                  <c:v>24</c:v>
                </c:pt>
                <c:pt idx="1">
                  <c:v>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0FA-4E88-B5FF-D365C2906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186432"/>
        <c:axId val="43192320"/>
      </c:barChart>
      <c:catAx>
        <c:axId val="4318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192320"/>
        <c:crosses val="autoZero"/>
        <c:auto val="1"/>
        <c:lblAlgn val="ctr"/>
        <c:lblOffset val="100"/>
        <c:tickMarkSkip val="1"/>
        <c:noMultiLvlLbl val="0"/>
      </c:catAx>
      <c:valAx>
        <c:axId val="431923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186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Landesergebnis - Stimmen</a:t>
            </a:r>
          </a:p>
        </c:rich>
      </c:tx>
      <c:layout>
        <c:manualLayout>
          <c:xMode val="edge"/>
          <c:yMode val="edge"/>
          <c:x val="0.13636464521665792"/>
          <c:y val="6.0344827586206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242603594072518"/>
          <c:y val="0.33620689655172414"/>
          <c:w val="0.65151997159069897"/>
          <c:h val="0.26724137931034481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pattFill prst="pct50">
                <a:fgClr>
                  <a:schemeClr val="tx1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FFD-4FAE-AD51-9BADDB4AC219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FFD-4FAE-AD51-9BADDB4AC219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FFD-4FAE-AD51-9BADDB4AC2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neu'!$C$8:$E$8</c:f>
              <c:numCache>
                <c:formatCode>#,##0</c:formatCode>
                <c:ptCount val="3"/>
                <c:pt idx="0">
                  <c:v>17170</c:v>
                </c:pt>
                <c:pt idx="1">
                  <c:v>5619</c:v>
                </c:pt>
                <c:pt idx="2">
                  <c:v>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FFD-4FAE-AD51-9BADDB4AC219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FFD-4FAE-AD51-9BADDB4AC21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CAE-4B77-BFE6-B8811454C22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AFFD-4FAE-AD51-9BADDB4AC2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neu'!$C$9:$E$9</c:f>
              <c:numCache>
                <c:formatCode>#,##0</c:formatCode>
                <c:ptCount val="3"/>
                <c:pt idx="0">
                  <c:v>14331</c:v>
                </c:pt>
                <c:pt idx="1">
                  <c:v>4416</c:v>
                </c:pt>
                <c:pt idx="2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FFD-4FAE-AD51-9BADDB4AC2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217664"/>
        <c:axId val="43219200"/>
      </c:barChart>
      <c:catAx>
        <c:axId val="432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219200"/>
        <c:crosses val="autoZero"/>
        <c:auto val="1"/>
        <c:lblAlgn val="ctr"/>
        <c:lblOffset val="100"/>
        <c:tickMarkSkip val="1"/>
        <c:noMultiLvlLbl val="0"/>
      </c:catAx>
      <c:valAx>
        <c:axId val="432192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21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Landesergebnis - Prozente</a:t>
            </a:r>
          </a:p>
        </c:rich>
      </c:tx>
      <c:layout>
        <c:manualLayout>
          <c:xMode val="edge"/>
          <c:yMode val="edge"/>
          <c:x val="0.1652180928077989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82617824945795"/>
          <c:y val="0.34513301296698046"/>
          <c:w val="0.60000254756516458"/>
          <c:h val="0.24778761061946902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261-40B8-93C6-E5753FEADB8F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261-40B8-93C6-E5753FEADB8F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261-40B8-93C6-E5753FEADB8F}"/>
              </c:ext>
            </c:extLst>
          </c:dPt>
          <c:dLbls>
            <c:dLbl>
              <c:idx val="0"/>
              <c:layout>
                <c:manualLayout>
                  <c:x val="-2.3188405797101502E-2"/>
                  <c:y val="2.3748239007700653E-2"/>
                </c:manualLayout>
              </c:layout>
              <c:tx>
                <c:rich>
                  <a:bodyPr/>
                  <a:lstStyle/>
                  <a:p>
                    <a:fld id="{EF267FCE-DD05-4351-A999-700AA77C0682}" type="VALUE">
                      <a:rPr lang="en-US" sz="200"/>
                      <a:pPr/>
                      <a:t>[WERT]</a:t>
                    </a:fld>
                    <a:endParaRPr lang="de-D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261-40B8-93C6-E5753FEADB8F}"/>
                </c:ext>
              </c:extLst>
            </c:dLbl>
            <c:dLbl>
              <c:idx val="2"/>
              <c:layout>
                <c:manualLayout>
                  <c:x val="0"/>
                  <c:y val="1.018181351727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61-40B8-93C6-E5753FEADB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neu'!$C$10:$E$10</c:f>
              <c:numCache>
                <c:formatCode>0.00%</c:formatCode>
                <c:ptCount val="3"/>
                <c:pt idx="0">
                  <c:v>0.72055058961769269</c:v>
                </c:pt>
                <c:pt idx="1">
                  <c:v>0.23580511141885938</c:v>
                </c:pt>
                <c:pt idx="2">
                  <c:v>3.7349448151412147E-2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61-40B8-93C6-E5753FEADB8F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261-40B8-93C6-E5753FEADB8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918-4F75-8AFA-0A11E762128F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D261-40B8-93C6-E5753FEADB8F}"/>
              </c:ext>
            </c:extLst>
          </c:dPt>
          <c:dLbls>
            <c:dLbl>
              <c:idx val="0"/>
              <c:layout>
                <c:manualLayout>
                  <c:x val="3.4782608695652174E-2"/>
                  <c:y val="3.104398223404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61-40B8-93C6-E5753FEADB8F}"/>
                </c:ext>
              </c:extLst>
            </c:dLbl>
            <c:dLbl>
              <c:idx val="1"/>
              <c:layout>
                <c:manualLayout>
                  <c:x val="2.318840579710145E-2"/>
                  <c:y val="2.0363627034558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18-4F75-8AFA-0A11E762128F}"/>
                </c:ext>
              </c:extLst>
            </c:dLbl>
            <c:dLbl>
              <c:idx val="2"/>
              <c:layout>
                <c:manualLayout>
                  <c:x val="3.4782608695652174E-2"/>
                  <c:y val="3.054544055183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61-40B8-93C6-E5753FEADB8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neu'!$C$11:$E$11</c:f>
              <c:numCache>
                <c:formatCode>0.00%</c:formatCode>
                <c:ptCount val="3"/>
                <c:pt idx="0">
                  <c:v>0.74050534800806078</c:v>
                </c:pt>
                <c:pt idx="1">
                  <c:v>0.22818167725933963</c:v>
                </c:pt>
                <c:pt idx="2">
                  <c:v>3.1312974732599599E-2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61-40B8-93C6-E5753FEADB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232256"/>
        <c:axId val="43234048"/>
      </c:barChart>
      <c:catAx>
        <c:axId val="4323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234048"/>
        <c:crosses val="autoZero"/>
        <c:auto val="1"/>
        <c:lblAlgn val="ctr"/>
        <c:lblOffset val="100"/>
        <c:tickMarkSkip val="1"/>
        <c:noMultiLvlLbl val="0"/>
      </c:catAx>
      <c:valAx>
        <c:axId val="43234048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43232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Eisenstadt/Umg. - Stimmen</a:t>
            </a:r>
          </a:p>
        </c:rich>
      </c:tx>
      <c:layout>
        <c:manualLayout>
          <c:xMode val="edge"/>
          <c:yMode val="edge"/>
          <c:x val="0.20149253731343283"/>
          <c:y val="7.7922077922077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880597014925373"/>
          <c:y val="0.24977845511246574"/>
          <c:w val="0.65671641791044777"/>
          <c:h val="0.37359749386165442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F90-4F45-B056-E37631D89D76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90-4F45-B056-E37631D89D76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90-4F45-B056-E37631D89D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neu'!$C$14:$E$14</c:f>
              <c:numCache>
                <c:formatCode>#,##0</c:formatCode>
                <c:ptCount val="3"/>
                <c:pt idx="0">
                  <c:v>2386</c:v>
                </c:pt>
                <c:pt idx="1">
                  <c:v>552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90-4F45-B056-E37631D89D76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F90-4F45-B056-E37631D89D7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82C-4052-B18E-8790F6C1412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BF90-4F45-B056-E37631D89D7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neu'!$C$15:$E$15</c:f>
              <c:numCache>
                <c:formatCode>#,##0</c:formatCode>
                <c:ptCount val="3"/>
                <c:pt idx="0">
                  <c:v>2074</c:v>
                </c:pt>
                <c:pt idx="1">
                  <c:v>414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90-4F45-B056-E37631D89D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255296"/>
        <c:axId val="43256832"/>
      </c:barChart>
      <c:catAx>
        <c:axId val="4325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256832"/>
        <c:crosses val="autoZero"/>
        <c:auto val="1"/>
        <c:lblAlgn val="ctr"/>
        <c:lblOffset val="100"/>
        <c:tickMarkSkip val="1"/>
        <c:noMultiLvlLbl val="0"/>
      </c:catAx>
      <c:valAx>
        <c:axId val="432568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255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Neusiedl - Stimmen</a:t>
            </a:r>
          </a:p>
        </c:rich>
      </c:tx>
      <c:layout>
        <c:manualLayout>
          <c:xMode val="edge"/>
          <c:yMode val="edge"/>
          <c:x val="0.13333429784648326"/>
          <c:y val="7.5949836517482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03875172708136"/>
          <c:y val="0.4936739373636358"/>
          <c:w val="0.65926402824094499"/>
          <c:h val="0.1392413669487178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70-4F76-A331-E64F362252E6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D70-4F76-A331-E64F362252E6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D70-4F76-A331-E64F362252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neu'!$C$20:$E$20</c:f>
              <c:numCache>
                <c:formatCode>#,##0</c:formatCode>
                <c:ptCount val="3"/>
                <c:pt idx="0">
                  <c:v>3192</c:v>
                </c:pt>
                <c:pt idx="1">
                  <c:v>645</c:v>
                </c:pt>
                <c:pt idx="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70-4F76-A331-E64F362252E6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D70-4F76-A331-E64F362252E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0E-4968-B717-6F1F16688AEE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9D70-4F76-A331-E64F362252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neu'!$C$21:$E$21</c:f>
              <c:numCache>
                <c:formatCode>#,##0</c:formatCode>
                <c:ptCount val="3"/>
                <c:pt idx="0">
                  <c:v>2786</c:v>
                </c:pt>
                <c:pt idx="1">
                  <c:v>569</c:v>
                </c:pt>
                <c:pt idx="2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D70-4F76-A331-E64F362252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274240"/>
        <c:axId val="43275776"/>
      </c:barChart>
      <c:catAx>
        <c:axId val="432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275776"/>
        <c:crosses val="autoZero"/>
        <c:auto val="1"/>
        <c:lblAlgn val="ctr"/>
        <c:lblOffset val="100"/>
        <c:tickMarkSkip val="1"/>
        <c:noMultiLvlLbl val="0"/>
      </c:catAx>
      <c:valAx>
        <c:axId val="432757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2742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Mattersburg - Stimmen</a:t>
            </a:r>
          </a:p>
        </c:rich>
      </c:tx>
      <c:layout>
        <c:manualLayout>
          <c:xMode val="edge"/>
          <c:yMode val="edge"/>
          <c:x val="0.23703875172708136"/>
          <c:y val="7.499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03875172708136"/>
          <c:y val="0.2638888888888889"/>
          <c:w val="0.65926402824094499"/>
          <c:h val="0.37361111111111112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8D0-43F1-9D4E-63F254004EE6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8D0-43F1-9D4E-63F254004EE6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8D0-43F1-9D4E-63F254004E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neu'!$C$26:$E$26</c:f>
              <c:numCache>
                <c:formatCode>#,##0</c:formatCode>
                <c:ptCount val="3"/>
                <c:pt idx="0">
                  <c:v>1398</c:v>
                </c:pt>
                <c:pt idx="1">
                  <c:v>490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0-43F1-9D4E-63F254004EE6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48D0-43F1-9D4E-63F254004EE6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3C9-447B-9F55-7D7068B315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48D0-43F1-9D4E-63F254004E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neu'!$C$27:$E$27</c:f>
              <c:numCache>
                <c:formatCode>#,##0</c:formatCode>
                <c:ptCount val="3"/>
                <c:pt idx="0">
                  <c:v>1274</c:v>
                </c:pt>
                <c:pt idx="1">
                  <c:v>307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D0-43F1-9D4E-63F254004E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297024"/>
        <c:axId val="43307008"/>
      </c:barChart>
      <c:catAx>
        <c:axId val="4329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307008"/>
        <c:crosses val="autoZero"/>
        <c:auto val="1"/>
        <c:lblAlgn val="ctr"/>
        <c:lblOffset val="100"/>
        <c:tickMarkSkip val="1"/>
        <c:noMultiLvlLbl val="0"/>
      </c:catAx>
      <c:valAx>
        <c:axId val="433070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2970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Oberpullendorf - Stimmen</a:t>
            </a:r>
          </a:p>
        </c:rich>
      </c:tx>
      <c:layout>
        <c:manualLayout>
          <c:xMode val="edge"/>
          <c:yMode val="edge"/>
          <c:x val="0.24087591240875914"/>
          <c:y val="7.69240400145234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357664233576642"/>
          <c:y val="0.27591771099035151"/>
          <c:w val="0.66423357664233573"/>
          <c:h val="0.35229455472995452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09E-4627-9FC4-BED4400EC119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09E-4627-9FC4-BED4400EC119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09E-4627-9FC4-BED4400EC1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neu'!$C$32:$E$32</c:f>
              <c:numCache>
                <c:formatCode>#,##0</c:formatCode>
                <c:ptCount val="3"/>
                <c:pt idx="0">
                  <c:v>3307</c:v>
                </c:pt>
                <c:pt idx="1">
                  <c:v>1102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E-4627-9FC4-BED4400EC119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09E-4627-9FC4-BED4400EC11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225-4640-9DB5-77D51EAAB935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109E-4627-9FC4-BED4400EC11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neu'!$C$33:$E$33</c:f>
              <c:numCache>
                <c:formatCode>#,##0</c:formatCode>
                <c:ptCount val="3"/>
                <c:pt idx="0">
                  <c:v>2848</c:v>
                </c:pt>
                <c:pt idx="1">
                  <c:v>889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9E-4627-9FC4-BED4400EC1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647360"/>
        <c:axId val="43648896"/>
      </c:barChart>
      <c:catAx>
        <c:axId val="436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48896"/>
        <c:crosses val="autoZero"/>
        <c:auto val="1"/>
        <c:lblAlgn val="ctr"/>
        <c:lblOffset val="100"/>
        <c:tickMarkSkip val="1"/>
        <c:noMultiLvlLbl val="0"/>
      </c:catAx>
      <c:valAx>
        <c:axId val="436488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6473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LWK-Wahl 2023 - Bezirk Oberwart - Stimmen</a:t>
            </a:r>
          </a:p>
        </c:rich>
      </c:tx>
      <c:layout>
        <c:manualLayout>
          <c:xMode val="edge"/>
          <c:yMode val="edge"/>
          <c:x val="0.13333429784648326"/>
          <c:y val="7.5949836517482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703875172708136"/>
          <c:y val="0.27048929410139522"/>
          <c:w val="0.65926402824094499"/>
          <c:h val="0.34976764746511951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pattFill prst="pct50">
              <a:fgClr>
                <a:srgbClr val="000000"/>
              </a:fgClr>
              <a:bgClr>
                <a:schemeClr val="bg1"/>
              </a:bgClr>
            </a:patt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25-4C25-90CD-40E85D20F5AB}"/>
              </c:ext>
            </c:extLst>
          </c:dPt>
          <c:dPt>
            <c:idx val="1"/>
            <c:invertIfNegative val="0"/>
            <c:bubble3D val="0"/>
            <c:spPr>
              <a:pattFill prst="pct50">
                <a:fgClr>
                  <a:srgbClr val="FF000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25-4C25-90CD-40E85D20F5AB}"/>
              </c:ext>
            </c:extLst>
          </c:dPt>
          <c:dPt>
            <c:idx val="2"/>
            <c:invertIfNegative val="0"/>
            <c:bubble3D val="0"/>
            <c:spPr>
              <a:pattFill prst="pct50">
                <a:fgClr>
                  <a:srgbClr val="0070C0"/>
                </a:fgClr>
                <a:bgClr>
                  <a:schemeClr val="bg1"/>
                </a:bgClr>
              </a:patt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25-4C25-90CD-40E85D20F5A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neu'!$C$38:$E$38</c:f>
              <c:numCache>
                <c:formatCode>#,##0</c:formatCode>
                <c:ptCount val="3"/>
                <c:pt idx="0">
                  <c:v>3635</c:v>
                </c:pt>
                <c:pt idx="1">
                  <c:v>1321</c:v>
                </c:pt>
                <c:pt idx="2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25-4C25-90CD-40E85D20F5AB}"/>
            </c:ext>
          </c:extLst>
        </c:ser>
        <c:ser>
          <c:idx val="1"/>
          <c:order val="1"/>
          <c:tx>
            <c:v>2023</c:v>
          </c:tx>
          <c:spPr>
            <a:solidFill>
              <a:schemeClr val="tx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D25-4C25-90CD-40E85D20F5A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35-423F-8703-C7DBB4B52468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3D25-4C25-90CD-40E85D20F5A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1" i="0" u="none" strike="noStrike" baseline="0">
                    <a:solidFill>
                      <a:srgbClr val="000000"/>
                    </a:solidFill>
                    <a:latin typeface="Arial Black"/>
                    <a:ea typeface="Arial Black"/>
                    <a:cs typeface="Arial Black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'Diagramme neu'!$C$5:$E$5</c:f>
              <c:strCache>
                <c:ptCount val="3"/>
                <c:pt idx="0">
                  <c:v>Bgld. Bauernbund</c:v>
                </c:pt>
                <c:pt idx="1">
                  <c:v>SPÖ Bauern</c:v>
                </c:pt>
                <c:pt idx="2">
                  <c:v>Freiheitliche Bauern</c:v>
                </c:pt>
              </c:strCache>
            </c:strRef>
          </c:cat>
          <c:val>
            <c:numRef>
              <c:f>'Diagramme neu'!$C$39:$E$39</c:f>
              <c:numCache>
                <c:formatCode>#,##0</c:formatCode>
                <c:ptCount val="3"/>
                <c:pt idx="0">
                  <c:v>2739</c:v>
                </c:pt>
                <c:pt idx="1">
                  <c:v>978</c:v>
                </c:pt>
                <c:pt idx="2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D25-4C25-90CD-40E85D20F5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691008"/>
        <c:axId val="43696896"/>
      </c:barChart>
      <c:catAx>
        <c:axId val="43691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3696896"/>
        <c:crosses val="autoZero"/>
        <c:auto val="1"/>
        <c:lblAlgn val="ctr"/>
        <c:lblOffset val="100"/>
        <c:tickMarkSkip val="1"/>
        <c:noMultiLvlLbl val="0"/>
      </c:catAx>
      <c:valAx>
        <c:axId val="436968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3691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CFFCC" mc:Ignorable="a14" a14:legacySpreadsheetColorIndex="42"/>
        </a:gs>
        <a:gs pos="100000">
          <a:srgbClr xmlns:mc="http://schemas.openxmlformats.org/markup-compatibility/2006" xmlns:a14="http://schemas.microsoft.com/office/drawing/2010/main" val="FFFFFF" mc:Ignorable="a14" a14:legacySpreadsheetColorIndex="9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59055118110236227" l="0.39370078740157483" r="0.39370078740157483" t="0.59055118110236227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18" Type="http://schemas.openxmlformats.org/officeDocument/2006/relationships/chart" Target="../charts/chart1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17" Type="http://schemas.openxmlformats.org/officeDocument/2006/relationships/chart" Target="../charts/chart18.xml"/><Relationship Id="rId2" Type="http://schemas.openxmlformats.org/officeDocument/2006/relationships/chart" Target="../charts/chart3.xml"/><Relationship Id="rId16" Type="http://schemas.openxmlformats.org/officeDocument/2006/relationships/chart" Target="../charts/chart17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5" Type="http://schemas.openxmlformats.org/officeDocument/2006/relationships/chart" Target="../charts/chart1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Relationship Id="rId14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79</xdr:row>
      <xdr:rowOff>104775</xdr:rowOff>
    </xdr:from>
    <xdr:to>
      <xdr:col>0</xdr:col>
      <xdr:colOff>1962150</xdr:colOff>
      <xdr:row>95</xdr:row>
      <xdr:rowOff>19050</xdr:rowOff>
    </xdr:to>
    <xdr:graphicFrame macro="">
      <xdr:nvGraphicFramePr>
        <xdr:cNvPr id="2051" name="Diagramm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31750</xdr:rowOff>
    </xdr:from>
    <xdr:to>
      <xdr:col>9</xdr:col>
      <xdr:colOff>1104900</xdr:colOff>
      <xdr:row>10</xdr:row>
      <xdr:rowOff>155575</xdr:rowOff>
    </xdr:to>
    <xdr:graphicFrame macro="">
      <xdr:nvGraphicFramePr>
        <xdr:cNvPr id="17415" name="Diagramm 7">
          <a:extLst>
            <a:ext uri="{FF2B5EF4-FFF2-40B4-BE49-F238E27FC236}">
              <a16:creationId xmlns:a16="http://schemas.microsoft.com/office/drawing/2014/main" id="{00000000-0008-0000-0400-00000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4</xdr:row>
      <xdr:rowOff>19050</xdr:rowOff>
    </xdr:from>
    <xdr:to>
      <xdr:col>7</xdr:col>
      <xdr:colOff>1266825</xdr:colOff>
      <xdr:row>10</xdr:row>
      <xdr:rowOff>152400</xdr:rowOff>
    </xdr:to>
    <xdr:graphicFrame macro="">
      <xdr:nvGraphicFramePr>
        <xdr:cNvPr id="17416" name="Diagramm 8">
          <a:extLst>
            <a:ext uri="{FF2B5EF4-FFF2-40B4-BE49-F238E27FC236}">
              <a16:creationId xmlns:a16="http://schemas.microsoft.com/office/drawing/2014/main" id="{00000000-0008-0000-0400-00000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3175</xdr:colOff>
      <xdr:row>4</xdr:row>
      <xdr:rowOff>24039</xdr:rowOff>
    </xdr:from>
    <xdr:to>
      <xdr:col>8</xdr:col>
      <xdr:colOff>1098550</xdr:colOff>
      <xdr:row>10</xdr:row>
      <xdr:rowOff>153307</xdr:rowOff>
    </xdr:to>
    <xdr:graphicFrame macro="">
      <xdr:nvGraphicFramePr>
        <xdr:cNvPr id="17417" name="Diagramm 9">
          <a:extLst>
            <a:ext uri="{FF2B5EF4-FFF2-40B4-BE49-F238E27FC236}">
              <a16:creationId xmlns:a16="http://schemas.microsoft.com/office/drawing/2014/main" id="{00000000-0008-0000-0400-00000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6350</xdr:colOff>
      <xdr:row>12</xdr:row>
      <xdr:rowOff>19050</xdr:rowOff>
    </xdr:from>
    <xdr:to>
      <xdr:col>7</xdr:col>
      <xdr:colOff>1282700</xdr:colOff>
      <xdr:row>16</xdr:row>
      <xdr:rowOff>104775</xdr:rowOff>
    </xdr:to>
    <xdr:graphicFrame macro="">
      <xdr:nvGraphicFramePr>
        <xdr:cNvPr id="17418" name="Diagramm 10">
          <a:extLst>
            <a:ext uri="{FF2B5EF4-FFF2-40B4-BE49-F238E27FC236}">
              <a16:creationId xmlns:a16="http://schemas.microsoft.com/office/drawing/2014/main" id="{00000000-0008-0000-0400-00000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6350</xdr:colOff>
      <xdr:row>18</xdr:row>
      <xdr:rowOff>28575</xdr:rowOff>
    </xdr:from>
    <xdr:to>
      <xdr:col>7</xdr:col>
      <xdr:colOff>1292225</xdr:colOff>
      <xdr:row>22</xdr:row>
      <xdr:rowOff>133350</xdr:rowOff>
    </xdr:to>
    <xdr:graphicFrame macro="">
      <xdr:nvGraphicFramePr>
        <xdr:cNvPr id="17425" name="Diagramm 17">
          <a:extLst>
            <a:ext uri="{FF2B5EF4-FFF2-40B4-BE49-F238E27FC236}">
              <a16:creationId xmlns:a16="http://schemas.microsoft.com/office/drawing/2014/main" id="{00000000-0008-0000-0400-00001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6350</xdr:colOff>
      <xdr:row>24</xdr:row>
      <xdr:rowOff>19050</xdr:rowOff>
    </xdr:from>
    <xdr:to>
      <xdr:col>7</xdr:col>
      <xdr:colOff>1292225</xdr:colOff>
      <xdr:row>28</xdr:row>
      <xdr:rowOff>133350</xdr:rowOff>
    </xdr:to>
    <xdr:graphicFrame macro="">
      <xdr:nvGraphicFramePr>
        <xdr:cNvPr id="17426" name="Diagramm 18">
          <a:extLst>
            <a:ext uri="{FF2B5EF4-FFF2-40B4-BE49-F238E27FC236}">
              <a16:creationId xmlns:a16="http://schemas.microsoft.com/office/drawing/2014/main" id="{00000000-0008-0000-0400-000012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7938</xdr:colOff>
      <xdr:row>30</xdr:row>
      <xdr:rowOff>23813</xdr:rowOff>
    </xdr:from>
    <xdr:to>
      <xdr:col>7</xdr:col>
      <xdr:colOff>1312863</xdr:colOff>
      <xdr:row>34</xdr:row>
      <xdr:rowOff>119063</xdr:rowOff>
    </xdr:to>
    <xdr:graphicFrame macro="">
      <xdr:nvGraphicFramePr>
        <xdr:cNvPr id="17427" name="Diagramm 19">
          <a:extLst>
            <a:ext uri="{FF2B5EF4-FFF2-40B4-BE49-F238E27FC236}">
              <a16:creationId xmlns:a16="http://schemas.microsoft.com/office/drawing/2014/main" id="{00000000-0008-0000-0400-00001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9525</xdr:colOff>
      <xdr:row>36</xdr:row>
      <xdr:rowOff>19050</xdr:rowOff>
    </xdr:from>
    <xdr:to>
      <xdr:col>7</xdr:col>
      <xdr:colOff>1358900</xdr:colOff>
      <xdr:row>40</xdr:row>
      <xdr:rowOff>123825</xdr:rowOff>
    </xdr:to>
    <xdr:graphicFrame macro="">
      <xdr:nvGraphicFramePr>
        <xdr:cNvPr id="17428" name="Diagramm 20">
          <a:extLst>
            <a:ext uri="{FF2B5EF4-FFF2-40B4-BE49-F238E27FC236}">
              <a16:creationId xmlns:a16="http://schemas.microsoft.com/office/drawing/2014/main" id="{00000000-0008-0000-0400-00001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19050</xdr:colOff>
      <xdr:row>42</xdr:row>
      <xdr:rowOff>19050</xdr:rowOff>
    </xdr:from>
    <xdr:to>
      <xdr:col>7</xdr:col>
      <xdr:colOff>1295400</xdr:colOff>
      <xdr:row>46</xdr:row>
      <xdr:rowOff>123825</xdr:rowOff>
    </xdr:to>
    <xdr:graphicFrame macro="">
      <xdr:nvGraphicFramePr>
        <xdr:cNvPr id="17429" name="Diagramm 21">
          <a:extLst>
            <a:ext uri="{FF2B5EF4-FFF2-40B4-BE49-F238E27FC236}">
              <a16:creationId xmlns:a16="http://schemas.microsoft.com/office/drawing/2014/main" id="{00000000-0008-0000-0400-00001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48</xdr:row>
      <xdr:rowOff>28575</xdr:rowOff>
    </xdr:from>
    <xdr:to>
      <xdr:col>7</xdr:col>
      <xdr:colOff>1295400</xdr:colOff>
      <xdr:row>52</xdr:row>
      <xdr:rowOff>161925</xdr:rowOff>
    </xdr:to>
    <xdr:graphicFrame macro="">
      <xdr:nvGraphicFramePr>
        <xdr:cNvPr id="17430" name="Diagramm 22">
          <a:extLst>
            <a:ext uri="{FF2B5EF4-FFF2-40B4-BE49-F238E27FC236}">
              <a16:creationId xmlns:a16="http://schemas.microsoft.com/office/drawing/2014/main" id="{00000000-0008-0000-0400-000016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39102</xdr:colOff>
      <xdr:row>12</xdr:row>
      <xdr:rowOff>19050</xdr:rowOff>
    </xdr:from>
    <xdr:to>
      <xdr:col>9</xdr:col>
      <xdr:colOff>10026</xdr:colOff>
      <xdr:row>16</xdr:row>
      <xdr:rowOff>95250</xdr:rowOff>
    </xdr:to>
    <xdr:graphicFrame macro="">
      <xdr:nvGraphicFramePr>
        <xdr:cNvPr id="17431" name="Diagramm 23">
          <a:extLst>
            <a:ext uri="{FF2B5EF4-FFF2-40B4-BE49-F238E27FC236}">
              <a16:creationId xmlns:a16="http://schemas.microsoft.com/office/drawing/2014/main" id="{00000000-0008-0000-0400-000017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19050</xdr:colOff>
      <xdr:row>18</xdr:row>
      <xdr:rowOff>28575</xdr:rowOff>
    </xdr:from>
    <xdr:to>
      <xdr:col>8</xdr:col>
      <xdr:colOff>1133475</xdr:colOff>
      <xdr:row>22</xdr:row>
      <xdr:rowOff>152400</xdr:rowOff>
    </xdr:to>
    <xdr:graphicFrame macro="">
      <xdr:nvGraphicFramePr>
        <xdr:cNvPr id="17432" name="Diagramm 24">
          <a:extLst>
            <a:ext uri="{FF2B5EF4-FFF2-40B4-BE49-F238E27FC236}">
              <a16:creationId xmlns:a16="http://schemas.microsoft.com/office/drawing/2014/main" id="{00000000-0008-0000-0400-000018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19050</xdr:colOff>
      <xdr:row>24</xdr:row>
      <xdr:rowOff>28575</xdr:rowOff>
    </xdr:from>
    <xdr:to>
      <xdr:col>8</xdr:col>
      <xdr:colOff>1133475</xdr:colOff>
      <xdr:row>28</xdr:row>
      <xdr:rowOff>133350</xdr:rowOff>
    </xdr:to>
    <xdr:graphicFrame macro="">
      <xdr:nvGraphicFramePr>
        <xdr:cNvPr id="17433" name="Diagramm 25">
          <a:extLst>
            <a:ext uri="{FF2B5EF4-FFF2-40B4-BE49-F238E27FC236}">
              <a16:creationId xmlns:a16="http://schemas.microsoft.com/office/drawing/2014/main" id="{00000000-0008-0000-0400-000019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19050</xdr:colOff>
      <xdr:row>30</xdr:row>
      <xdr:rowOff>28575</xdr:rowOff>
    </xdr:from>
    <xdr:to>
      <xdr:col>8</xdr:col>
      <xdr:colOff>1143000</xdr:colOff>
      <xdr:row>34</xdr:row>
      <xdr:rowOff>123825</xdr:rowOff>
    </xdr:to>
    <xdr:graphicFrame macro="">
      <xdr:nvGraphicFramePr>
        <xdr:cNvPr id="17434" name="Diagramm 26">
          <a:extLst>
            <a:ext uri="{FF2B5EF4-FFF2-40B4-BE49-F238E27FC236}">
              <a16:creationId xmlns:a16="http://schemas.microsoft.com/office/drawing/2014/main" id="{00000000-0008-0000-0400-00001A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19050</xdr:colOff>
      <xdr:row>36</xdr:row>
      <xdr:rowOff>28575</xdr:rowOff>
    </xdr:from>
    <xdr:to>
      <xdr:col>8</xdr:col>
      <xdr:colOff>1143000</xdr:colOff>
      <xdr:row>40</xdr:row>
      <xdr:rowOff>114300</xdr:rowOff>
    </xdr:to>
    <xdr:graphicFrame macro="">
      <xdr:nvGraphicFramePr>
        <xdr:cNvPr id="17435" name="Diagramm 27">
          <a:extLst>
            <a:ext uri="{FF2B5EF4-FFF2-40B4-BE49-F238E27FC236}">
              <a16:creationId xmlns:a16="http://schemas.microsoft.com/office/drawing/2014/main" id="{00000000-0008-0000-0400-00001B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8</xdr:col>
      <xdr:colOff>9525</xdr:colOff>
      <xdr:row>42</xdr:row>
      <xdr:rowOff>28575</xdr:rowOff>
    </xdr:from>
    <xdr:to>
      <xdr:col>8</xdr:col>
      <xdr:colOff>1133475</xdr:colOff>
      <xdr:row>46</xdr:row>
      <xdr:rowOff>104775</xdr:rowOff>
    </xdr:to>
    <xdr:graphicFrame macro="">
      <xdr:nvGraphicFramePr>
        <xdr:cNvPr id="17436" name="Diagramm 28">
          <a:extLst>
            <a:ext uri="{FF2B5EF4-FFF2-40B4-BE49-F238E27FC236}">
              <a16:creationId xmlns:a16="http://schemas.microsoft.com/office/drawing/2014/main" id="{00000000-0008-0000-0400-00001C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9525</xdr:colOff>
      <xdr:row>48</xdr:row>
      <xdr:rowOff>28575</xdr:rowOff>
    </xdr:from>
    <xdr:to>
      <xdr:col>8</xdr:col>
      <xdr:colOff>1143000</xdr:colOff>
      <xdr:row>53</xdr:row>
      <xdr:rowOff>0</xdr:rowOff>
    </xdr:to>
    <xdr:graphicFrame macro="">
      <xdr:nvGraphicFramePr>
        <xdr:cNvPr id="17437" name="Diagramm 29">
          <a:extLst>
            <a:ext uri="{FF2B5EF4-FFF2-40B4-BE49-F238E27FC236}">
              <a16:creationId xmlns:a16="http://schemas.microsoft.com/office/drawing/2014/main" id="{00000000-0008-0000-0400-00001D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361950</xdr:colOff>
      <xdr:row>3</xdr:row>
      <xdr:rowOff>104775</xdr:rowOff>
    </xdr:from>
    <xdr:to>
      <xdr:col>22</xdr:col>
      <xdr:colOff>142875</xdr:colOff>
      <xdr:row>27</xdr:row>
      <xdr:rowOff>38100</xdr:rowOff>
    </xdr:to>
    <xdr:graphicFrame macro="">
      <xdr:nvGraphicFramePr>
        <xdr:cNvPr id="17440" name="Diagramm 32">
          <a:extLst>
            <a:ext uri="{FF2B5EF4-FFF2-40B4-BE49-F238E27FC236}">
              <a16:creationId xmlns:a16="http://schemas.microsoft.com/office/drawing/2014/main" id="{00000000-0008-0000-0400-000020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326944</xdr:colOff>
      <xdr:row>17</xdr:row>
      <xdr:rowOff>60731</xdr:rowOff>
    </xdr:from>
    <xdr:to>
      <xdr:col>11</xdr:col>
      <xdr:colOff>340577</xdr:colOff>
      <xdr:row>44</xdr:row>
      <xdr:rowOff>56198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702768-0EB8-4616-BC5A-4DD43ED99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944" y="2651531"/>
          <a:ext cx="3823633" cy="4110267"/>
        </a:xfrm>
        <a:prstGeom prst="rect">
          <a:avLst/>
        </a:prstGeom>
      </xdr:spPr>
    </xdr:pic>
    <xdr:clientData/>
  </xdr:twoCellAnchor>
  <xdr:twoCellAnchor editAs="oneCell">
    <xdr:from>
      <xdr:col>0</xdr:col>
      <xdr:colOff>672610</xdr:colOff>
      <xdr:row>17</xdr:row>
      <xdr:rowOff>60731</xdr:rowOff>
    </xdr:from>
    <xdr:to>
      <xdr:col>5</xdr:col>
      <xdr:colOff>695243</xdr:colOff>
      <xdr:row>44</xdr:row>
      <xdr:rowOff>57601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56DA2ED-8C22-4123-B7F6-66FA4EE9E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610" y="2651531"/>
          <a:ext cx="3832633" cy="4111670"/>
        </a:xfrm>
        <a:prstGeom prst="rect">
          <a:avLst/>
        </a:prstGeom>
      </xdr:spPr>
    </xdr:pic>
    <xdr:clientData/>
  </xdr:twoCellAnchor>
  <xdr:twoCellAnchor editAs="oneCell">
    <xdr:from>
      <xdr:col>12</xdr:col>
      <xdr:colOff>43963</xdr:colOff>
      <xdr:row>17</xdr:row>
      <xdr:rowOff>50799</xdr:rowOff>
    </xdr:from>
    <xdr:to>
      <xdr:col>17</xdr:col>
      <xdr:colOff>209661</xdr:colOff>
      <xdr:row>44</xdr:row>
      <xdr:rowOff>46266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7670DBE6-AD37-4BA9-BF7F-E2DBD8261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7963" y="2641599"/>
          <a:ext cx="3975698" cy="4110267"/>
        </a:xfrm>
        <a:prstGeom prst="rect">
          <a:avLst/>
        </a:prstGeom>
      </xdr:spPr>
    </xdr:pic>
    <xdr:clientData/>
  </xdr:twoCellAnchor>
  <xdr:twoCellAnchor editAs="oneCell">
    <xdr:from>
      <xdr:col>0</xdr:col>
      <xdr:colOff>554180</xdr:colOff>
      <xdr:row>58</xdr:row>
      <xdr:rowOff>150085</xdr:rowOff>
    </xdr:from>
    <xdr:to>
      <xdr:col>8</xdr:col>
      <xdr:colOff>567088</xdr:colOff>
      <xdr:row>85</xdr:row>
      <xdr:rowOff>105903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1D87A46-8C72-4B03-965C-900CE98F7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80" y="9524994"/>
          <a:ext cx="6108908" cy="43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694453</xdr:colOff>
      <xdr:row>58</xdr:row>
      <xdr:rowOff>155877</xdr:rowOff>
    </xdr:from>
    <xdr:to>
      <xdr:col>17</xdr:col>
      <xdr:colOff>460375</xdr:colOff>
      <xdr:row>85</xdr:row>
      <xdr:rowOff>111695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B077E698-37B8-4014-BF2B-860A0D3FB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2453" y="9363377"/>
          <a:ext cx="5861922" cy="4242068"/>
        </a:xfrm>
        <a:prstGeom prst="rect">
          <a:avLst/>
        </a:prstGeom>
      </xdr:spPr>
    </xdr:pic>
    <xdr:clientData/>
  </xdr:twoCellAnchor>
  <xdr:twoCellAnchor editAs="oneCell">
    <xdr:from>
      <xdr:col>0</xdr:col>
      <xdr:colOff>554180</xdr:colOff>
      <xdr:row>87</xdr:row>
      <xdr:rowOff>126998</xdr:rowOff>
    </xdr:from>
    <xdr:to>
      <xdr:col>8</xdr:col>
      <xdr:colOff>582572</xdr:colOff>
      <xdr:row>114</xdr:row>
      <xdr:rowOff>82817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1F2B92F8-CC81-401B-8298-E4EDA68AD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80" y="14189362"/>
          <a:ext cx="6124392" cy="43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679739</xdr:colOff>
      <xdr:row>88</xdr:row>
      <xdr:rowOff>12989</xdr:rowOff>
    </xdr:from>
    <xdr:to>
      <xdr:col>17</xdr:col>
      <xdr:colOff>460375</xdr:colOff>
      <xdr:row>114</xdr:row>
      <xdr:rowOff>111124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07618CF7-A233-4E4E-8D3A-0F9A8A0B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7739" y="13982989"/>
          <a:ext cx="5876636" cy="4225635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507999</xdr:colOff>
      <xdr:row>117</xdr:row>
      <xdr:rowOff>95250</xdr:rowOff>
    </xdr:from>
    <xdr:to>
      <xdr:col>8</xdr:col>
      <xdr:colOff>535599</xdr:colOff>
      <xdr:row>144</xdr:row>
      <xdr:rowOff>49800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93AEC7A1-AA11-4B40-B28A-1598C2A908FF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9" y="18669000"/>
          <a:ext cx="6123600" cy="42408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666749</xdr:colOff>
      <xdr:row>117</xdr:row>
      <xdr:rowOff>142875</xdr:rowOff>
    </xdr:from>
    <xdr:to>
      <xdr:col>17</xdr:col>
      <xdr:colOff>445949</xdr:colOff>
      <xdr:row>144</xdr:row>
      <xdr:rowOff>83025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C2B49CB6-1609-450F-B579-2BE378FCBEE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18716625"/>
          <a:ext cx="5875200" cy="422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146</xdr:row>
      <xdr:rowOff>15875</xdr:rowOff>
    </xdr:from>
    <xdr:to>
      <xdr:col>8</xdr:col>
      <xdr:colOff>551475</xdr:colOff>
      <xdr:row>172</xdr:row>
      <xdr:rowOff>129175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F444011B-084F-4D80-B6A7-11709BED1DE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3193375"/>
          <a:ext cx="6123600" cy="4240800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146</xdr:row>
      <xdr:rowOff>0</xdr:rowOff>
    </xdr:from>
    <xdr:to>
      <xdr:col>17</xdr:col>
      <xdr:colOff>477700</xdr:colOff>
      <xdr:row>172</xdr:row>
      <xdr:rowOff>98900</xdr:rowOff>
    </xdr:to>
    <xdr:pic>
      <xdr:nvPicPr>
        <xdr:cNvPr id="25" name="Grafik 24">
          <a:extLst>
            <a:ext uri="{FF2B5EF4-FFF2-40B4-BE49-F238E27FC236}">
              <a16:creationId xmlns:a16="http://schemas.microsoft.com/office/drawing/2014/main" id="{24D78728-19D2-41DA-AF9D-1B74666169A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0" y="23177500"/>
          <a:ext cx="5875200" cy="422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176</xdr:row>
      <xdr:rowOff>-1</xdr:rowOff>
    </xdr:from>
    <xdr:to>
      <xdr:col>8</xdr:col>
      <xdr:colOff>551475</xdr:colOff>
      <xdr:row>202</xdr:row>
      <xdr:rowOff>113299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04FE166-0ECC-48C0-9114-CDC44BFBABA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27939999"/>
          <a:ext cx="6123600" cy="4240800"/>
        </a:xfrm>
        <a:prstGeom prst="rect">
          <a:avLst/>
        </a:prstGeom>
      </xdr:spPr>
    </xdr:pic>
    <xdr:clientData/>
  </xdr:twoCellAnchor>
  <xdr:twoCellAnchor editAs="oneCell">
    <xdr:from>
      <xdr:col>9</xdr:col>
      <xdr:colOff>730250</xdr:colOff>
      <xdr:row>176</xdr:row>
      <xdr:rowOff>0</xdr:rowOff>
    </xdr:from>
    <xdr:to>
      <xdr:col>17</xdr:col>
      <xdr:colOff>509450</xdr:colOff>
      <xdr:row>202</xdr:row>
      <xdr:rowOff>98900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74D180FD-BAD7-4F32-B332-5813381EA6B2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250" y="27940000"/>
          <a:ext cx="5875200" cy="422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204</xdr:row>
      <xdr:rowOff>15874</xdr:rowOff>
    </xdr:from>
    <xdr:to>
      <xdr:col>8</xdr:col>
      <xdr:colOff>535600</xdr:colOff>
      <xdr:row>230</xdr:row>
      <xdr:rowOff>129174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679E44EC-27CB-4B32-A368-C8B24A9810BE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32400874"/>
          <a:ext cx="6123600" cy="4240800"/>
        </a:xfrm>
        <a:prstGeom prst="rect">
          <a:avLst/>
        </a:prstGeom>
      </xdr:spPr>
    </xdr:pic>
    <xdr:clientData/>
  </xdr:twoCellAnchor>
  <xdr:twoCellAnchor editAs="oneCell">
    <xdr:from>
      <xdr:col>9</xdr:col>
      <xdr:colOff>730249</xdr:colOff>
      <xdr:row>204</xdr:row>
      <xdr:rowOff>0</xdr:rowOff>
    </xdr:from>
    <xdr:to>
      <xdr:col>17</xdr:col>
      <xdr:colOff>509449</xdr:colOff>
      <xdr:row>230</xdr:row>
      <xdr:rowOff>98900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53A2DEDA-D2AA-40E5-8E5F-ED6847B1E3C8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249" y="32385000"/>
          <a:ext cx="5875200" cy="4226400"/>
        </a:xfrm>
        <a:prstGeom prst="rect">
          <a:avLst/>
        </a:prstGeom>
      </xdr:spPr>
    </xdr:pic>
    <xdr:clientData/>
  </xdr:twoCellAnchor>
  <xdr:twoCellAnchor editAs="oneCell">
    <xdr:from>
      <xdr:col>0</xdr:col>
      <xdr:colOff>507999</xdr:colOff>
      <xdr:row>234</xdr:row>
      <xdr:rowOff>0</xdr:rowOff>
    </xdr:from>
    <xdr:to>
      <xdr:col>8</xdr:col>
      <xdr:colOff>535599</xdr:colOff>
      <xdr:row>260</xdr:row>
      <xdr:rowOff>113300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3F667DE6-DB76-4E4A-B818-73505C6DB88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7999" y="37147500"/>
          <a:ext cx="6123600" cy="4240800"/>
        </a:xfrm>
        <a:prstGeom prst="rect">
          <a:avLst/>
        </a:prstGeom>
      </xdr:spPr>
    </xdr:pic>
    <xdr:clientData/>
  </xdr:twoCellAnchor>
  <xdr:twoCellAnchor editAs="oneCell">
    <xdr:from>
      <xdr:col>9</xdr:col>
      <xdr:colOff>730250</xdr:colOff>
      <xdr:row>233</xdr:row>
      <xdr:rowOff>142874</xdr:rowOff>
    </xdr:from>
    <xdr:to>
      <xdr:col>17</xdr:col>
      <xdr:colOff>509450</xdr:colOff>
      <xdr:row>260</xdr:row>
      <xdr:rowOff>83024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859D98F4-7906-474C-9482-13AE401E4107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250" y="37131624"/>
          <a:ext cx="5875200" cy="4226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  <pageSetUpPr fitToPage="1"/>
  </sheetPr>
  <dimension ref="A1:M529"/>
  <sheetViews>
    <sheetView topLeftCell="B1" zoomScale="80" zoomScaleNormal="80" workbookViewId="0">
      <pane xSplit="1" ySplit="12" topLeftCell="C13" activePane="bottomRight" state="frozen"/>
      <selection activeCell="I22" sqref="I22"/>
      <selection pane="topRight" activeCell="I22" sqref="I22"/>
      <selection pane="bottomLeft" activeCell="I22" sqref="I22"/>
      <selection pane="bottomRight" activeCell="P27" sqref="P27"/>
    </sheetView>
  </sheetViews>
  <sheetFormatPr baseColWidth="10" defaultRowHeight="17" x14ac:dyDescent="0.5"/>
  <cols>
    <col min="1" max="1" width="5.26953125" bestFit="1" customWidth="1"/>
    <col min="2" max="2" width="24" bestFit="1" customWidth="1"/>
    <col min="3" max="6" width="11.453125" style="66"/>
    <col min="7" max="10" width="12.1796875" style="66" bestFit="1" customWidth="1"/>
  </cols>
  <sheetData>
    <row r="1" spans="1:13" ht="22" x14ac:dyDescent="0.65">
      <c r="A1" s="1" t="s">
        <v>0</v>
      </c>
      <c r="B1" s="1" t="s">
        <v>1</v>
      </c>
      <c r="C1" s="77" t="s">
        <v>383</v>
      </c>
      <c r="D1" s="77" t="s">
        <v>384</v>
      </c>
      <c r="E1" s="78" t="s">
        <v>385</v>
      </c>
      <c r="F1" s="77" t="s">
        <v>386</v>
      </c>
      <c r="G1" s="100" t="s">
        <v>354</v>
      </c>
      <c r="H1" s="83" t="s">
        <v>353</v>
      </c>
      <c r="I1" s="84" t="s">
        <v>463</v>
      </c>
      <c r="J1" s="114" t="s">
        <v>476</v>
      </c>
      <c r="K1" s="76" t="s">
        <v>390</v>
      </c>
    </row>
    <row r="2" spans="1:13" ht="22" x14ac:dyDescent="0.65">
      <c r="A2" s="1"/>
      <c r="B2" t="s">
        <v>392</v>
      </c>
      <c r="C2" s="67"/>
      <c r="D2" s="77"/>
      <c r="E2" s="68"/>
      <c r="F2" s="67"/>
      <c r="G2" s="101">
        <f>VALUE(Gesamtergebnis!B43)</f>
        <v>24</v>
      </c>
      <c r="H2" s="81">
        <f>VALUE(Gesamtergebnis!C43)</f>
        <v>8</v>
      </c>
      <c r="I2" s="82">
        <f>VALUE(Gesamtergebnis!D43)</f>
        <v>0</v>
      </c>
      <c r="J2" s="115">
        <f>VALUE(Gesamtergebnis!E43)</f>
        <v>0</v>
      </c>
      <c r="K2" s="80"/>
      <c r="M2" s="193"/>
    </row>
    <row r="3" spans="1:13" x14ac:dyDescent="0.5">
      <c r="A3" s="1"/>
      <c r="B3" s="1"/>
      <c r="C3" s="67"/>
      <c r="D3" s="69"/>
      <c r="E3" s="79">
        <f>+E4/D4</f>
        <v>1.0532235799376247E-2</v>
      </c>
      <c r="F3" s="67"/>
      <c r="G3" s="79">
        <f>VALUE(Gesamtergebnis!B13)</f>
        <v>0.74050534800806078</v>
      </c>
      <c r="H3" s="79">
        <f>VALUE(Gesamtergebnis!C13)</f>
        <v>0.22818167725933963</v>
      </c>
      <c r="I3" s="79">
        <f>VALUE(Gesamtergebnis!D13)</f>
        <v>3.1312974732599599E-2</v>
      </c>
      <c r="J3" s="79">
        <f>VALUE(Gesamtergebnis!E13)</f>
        <v>0</v>
      </c>
      <c r="K3" s="87"/>
      <c r="M3" s="194"/>
    </row>
    <row r="4" spans="1:13" x14ac:dyDescent="0.5">
      <c r="A4" s="3"/>
      <c r="B4" s="4" t="s">
        <v>2</v>
      </c>
      <c r="C4" s="70">
        <f t="shared" ref="C4:J4" si="0">SUM(C5:C12)</f>
        <v>57927</v>
      </c>
      <c r="D4" s="70">
        <f>SUM(D5:D12)</f>
        <v>19559</v>
      </c>
      <c r="E4" s="70">
        <f t="shared" si="0"/>
        <v>206</v>
      </c>
      <c r="F4" s="70">
        <f t="shared" si="0"/>
        <v>19353</v>
      </c>
      <c r="G4" s="70">
        <f t="shared" si="0"/>
        <v>14331</v>
      </c>
      <c r="H4" s="70">
        <f t="shared" si="0"/>
        <v>4416</v>
      </c>
      <c r="I4" s="70">
        <f t="shared" si="0"/>
        <v>606</v>
      </c>
      <c r="J4" s="70">
        <f t="shared" si="0"/>
        <v>0</v>
      </c>
      <c r="K4" s="87">
        <f>+D4/C4</f>
        <v>0.3376491100868334</v>
      </c>
      <c r="M4" s="57"/>
    </row>
    <row r="5" spans="1:13" x14ac:dyDescent="0.5">
      <c r="A5" s="3"/>
      <c r="B5" s="5" t="s">
        <v>3</v>
      </c>
      <c r="C5" s="71">
        <f>+C14+C15</f>
        <v>1364</v>
      </c>
      <c r="D5" s="71">
        <f>(+D14+D15)+VALUE(Wahlkarten!C5)</f>
        <v>355</v>
      </c>
      <c r="E5" s="71">
        <f>(+E14+E15)+VALUE(Wahlkarten!D5)</f>
        <v>2</v>
      </c>
      <c r="F5" s="71">
        <f>+D5-E5</f>
        <v>353</v>
      </c>
      <c r="G5" s="71">
        <f>(+G14+G15)</f>
        <v>313</v>
      </c>
      <c r="H5" s="71">
        <f>(+H14+H15)</f>
        <v>22</v>
      </c>
      <c r="I5" s="71">
        <f>(+I14+I15)</f>
        <v>18</v>
      </c>
      <c r="J5" s="71">
        <f>(+J14+J15)</f>
        <v>0</v>
      </c>
      <c r="K5" s="87">
        <f t="shared" ref="K5:K12" si="1">+D5/C5</f>
        <v>0.26026392961876832</v>
      </c>
      <c r="M5" s="193"/>
    </row>
    <row r="6" spans="1:13" x14ac:dyDescent="0.5">
      <c r="A6" s="3"/>
      <c r="B6" s="5" t="s">
        <v>4</v>
      </c>
      <c r="C6" s="71">
        <f>SUM(C16:C38)</f>
        <v>5099</v>
      </c>
      <c r="D6" s="71">
        <f>SUM(D16:D38)+VALUE(Wahlkarten!C6)</f>
        <v>2216</v>
      </c>
      <c r="E6" s="71">
        <f>SUM(E16:E38)+VALUE(Wahlkarten!D6)</f>
        <v>27</v>
      </c>
      <c r="F6" s="71">
        <f t="shared" ref="F6:F12" si="2">+D6-E6</f>
        <v>2189</v>
      </c>
      <c r="G6" s="71">
        <f>SUM(G16:G38)+VALUE(Wahlkarten!F6)</f>
        <v>1761</v>
      </c>
      <c r="H6" s="71">
        <f>SUM(H16:H38)+VALUE(Wahlkarten!G6)</f>
        <v>392</v>
      </c>
      <c r="I6" s="71">
        <f>SUM(I16:I38)+VALUE(Wahlkarten!H6)</f>
        <v>36</v>
      </c>
      <c r="J6" s="71">
        <f>SUM(J16:J38)+VALUE(Wahlkarten!I6)</f>
        <v>0</v>
      </c>
      <c r="K6" s="87">
        <f t="shared" si="1"/>
        <v>0.43459501863110411</v>
      </c>
      <c r="M6" s="193"/>
    </row>
    <row r="7" spans="1:13" x14ac:dyDescent="0.5">
      <c r="A7" s="3"/>
      <c r="B7" s="5" t="s">
        <v>5</v>
      </c>
      <c r="C7" s="71">
        <f>SUM(C39:C66)</f>
        <v>8710</v>
      </c>
      <c r="D7" s="71">
        <f>SUM(D39:D66)+VALUE(Wahlkarten!C7)</f>
        <v>2692</v>
      </c>
      <c r="E7" s="71">
        <f>SUM(E39:E66)+VALUE(Wahlkarten!D7)</f>
        <v>27</v>
      </c>
      <c r="F7" s="71">
        <f t="shared" si="2"/>
        <v>2665</v>
      </c>
      <c r="G7" s="71">
        <f>SUM(G39:G66)+VALUE(Wahlkarten!F7)</f>
        <v>1798</v>
      </c>
      <c r="H7" s="71">
        <f>SUM(H39:H66)+VALUE(Wahlkarten!G7)</f>
        <v>788</v>
      </c>
      <c r="I7" s="71">
        <f>SUM(I39:I66)+VALUE(Wahlkarten!H7)</f>
        <v>79</v>
      </c>
      <c r="J7" s="71">
        <f>SUM(J39:J66)+VALUE(Wahlkarten!I7)</f>
        <v>0</v>
      </c>
      <c r="K7" s="87">
        <f t="shared" si="1"/>
        <v>0.30907003444316877</v>
      </c>
    </row>
    <row r="8" spans="1:13" x14ac:dyDescent="0.5">
      <c r="A8" s="3"/>
      <c r="B8" s="5" t="s">
        <v>6</v>
      </c>
      <c r="C8" s="71">
        <f>SUM(C67:C78)</f>
        <v>5271</v>
      </c>
      <c r="D8" s="71">
        <f>SUM(D67:D78)+VALUE(Wahlkarten!C8)</f>
        <v>1340</v>
      </c>
      <c r="E8" s="71">
        <f>SUM(E67:E78)+VALUE(Wahlkarten!D8)</f>
        <v>19</v>
      </c>
      <c r="F8" s="71">
        <f t="shared" si="2"/>
        <v>1321</v>
      </c>
      <c r="G8" s="71">
        <f>SUM(G67:G78)+VALUE(Wahlkarten!F8)</f>
        <v>812</v>
      </c>
      <c r="H8" s="71">
        <f>SUM(H67:H78)+VALUE(Wahlkarten!G8)</f>
        <v>471</v>
      </c>
      <c r="I8" s="71">
        <f>SUM(I67:I78)+VALUE(Wahlkarten!H8)</f>
        <v>38</v>
      </c>
      <c r="J8" s="71">
        <f>SUM(J67:J78)+VALUE(Wahlkarten!I8)</f>
        <v>0</v>
      </c>
      <c r="K8" s="87">
        <f t="shared" si="1"/>
        <v>0.25422121039650919</v>
      </c>
    </row>
    <row r="9" spans="1:13" x14ac:dyDescent="0.5">
      <c r="A9" s="3"/>
      <c r="B9" s="5" t="s">
        <v>7</v>
      </c>
      <c r="C9" s="71">
        <f>SUM(C79:C97)</f>
        <v>4683</v>
      </c>
      <c r="D9" s="71">
        <f>SUM(D79:D97)+VALUE(Wahlkarten!C9)</f>
        <v>1622</v>
      </c>
      <c r="E9" s="71">
        <f>SUM(E79:E97)+VALUE(Wahlkarten!D9)</f>
        <v>12</v>
      </c>
      <c r="F9" s="71">
        <f t="shared" si="2"/>
        <v>1610</v>
      </c>
      <c r="G9" s="71">
        <f>SUM(G79:G97)+VALUE(Wahlkarten!F9)</f>
        <v>1274</v>
      </c>
      <c r="H9" s="71">
        <f>SUM(H79:H97)+VALUE(Wahlkarten!G9)</f>
        <v>307</v>
      </c>
      <c r="I9" s="71">
        <f>SUM(I79:I97)+VALUE(Wahlkarten!H9)</f>
        <v>29</v>
      </c>
      <c r="J9" s="71">
        <f>SUM(J79:J97)+VALUE(Wahlkarten!I9)</f>
        <v>0</v>
      </c>
      <c r="K9" s="87">
        <f t="shared" si="1"/>
        <v>0.34635917147127909</v>
      </c>
    </row>
    <row r="10" spans="1:13" x14ac:dyDescent="0.5">
      <c r="A10" s="3"/>
      <c r="B10" s="5" t="s">
        <v>8</v>
      </c>
      <c r="C10" s="71">
        <f>SUM(C98:C124)</f>
        <v>10670</v>
      </c>
      <c r="D10" s="71">
        <f>SUM(D98:D124)+VALUE(Wahlkarten!C10)</f>
        <v>3595</v>
      </c>
      <c r="E10" s="71">
        <f>SUM(E98:E124)+VALUE(Wahlkarten!D10)</f>
        <v>49</v>
      </c>
      <c r="F10" s="71">
        <f t="shared" si="2"/>
        <v>3546</v>
      </c>
      <c r="G10" s="71">
        <f>SUM(G98:G124)+VALUE(Wahlkarten!F10)</f>
        <v>2786</v>
      </c>
      <c r="H10" s="71">
        <f>SUM(H98:H124)+VALUE(Wahlkarten!G10)</f>
        <v>569</v>
      </c>
      <c r="I10" s="71">
        <f>SUM(I98:I124)+VALUE(Wahlkarten!H10)</f>
        <v>191</v>
      </c>
      <c r="J10" s="71">
        <f>SUM(J98:J124)+VALUE(Wahlkarten!I10)</f>
        <v>0</v>
      </c>
      <c r="K10" s="87">
        <f t="shared" si="1"/>
        <v>0.33692596063730085</v>
      </c>
    </row>
    <row r="11" spans="1:13" x14ac:dyDescent="0.5">
      <c r="A11" s="3"/>
      <c r="B11" s="5" t="s">
        <v>9</v>
      </c>
      <c r="C11" s="71">
        <f>SUM(C125:C152)</f>
        <v>9246</v>
      </c>
      <c r="D11" s="71">
        <f>SUM(D125:D152)+VALUE(Wahlkarten!C11)</f>
        <v>3837</v>
      </c>
      <c r="E11" s="71">
        <f>SUM(E125:E152)+VALUE(Wahlkarten!D11)</f>
        <v>37</v>
      </c>
      <c r="F11" s="71">
        <f t="shared" si="2"/>
        <v>3800</v>
      </c>
      <c r="G11" s="71">
        <f>SUM(G125:G152)+VALUE(Wahlkarten!F11)</f>
        <v>2848</v>
      </c>
      <c r="H11" s="71">
        <f>SUM(H125:H152)+VALUE(Wahlkarten!G11)</f>
        <v>889</v>
      </c>
      <c r="I11" s="71">
        <f>SUM(I125:I152)+VALUE(Wahlkarten!H11)</f>
        <v>63</v>
      </c>
      <c r="J11" s="71">
        <f>SUM(J125:J152)+VALUE(Wahlkarten!I11)</f>
        <v>0</v>
      </c>
      <c r="K11" s="87">
        <f t="shared" si="1"/>
        <v>0.41499026606099937</v>
      </c>
    </row>
    <row r="12" spans="1:13" x14ac:dyDescent="0.5">
      <c r="A12" s="3"/>
      <c r="B12" s="5" t="s">
        <v>10</v>
      </c>
      <c r="C12" s="71">
        <f>SUM(C153:C184)</f>
        <v>12884</v>
      </c>
      <c r="D12" s="71">
        <f>SUM(D153:D184)+VALUE(Wahlkarten!C12)</f>
        <v>3902</v>
      </c>
      <c r="E12" s="71">
        <f>SUM(E153:E184)+VALUE(Wahlkarten!D12)</f>
        <v>33</v>
      </c>
      <c r="F12" s="71">
        <f t="shared" si="2"/>
        <v>3869</v>
      </c>
      <c r="G12" s="71">
        <f>SUM(G153:G184)+VALUE(Wahlkarten!F12)</f>
        <v>2739</v>
      </c>
      <c r="H12" s="71">
        <f>SUM(H153:H184)+VALUE(Wahlkarten!G12)</f>
        <v>978</v>
      </c>
      <c r="I12" s="71">
        <f>SUM(I153:I184)+VALUE(Wahlkarten!H12)</f>
        <v>152</v>
      </c>
      <c r="J12" s="71">
        <f>SUM(J153:J184)+VALUE(Wahlkarten!I12)</f>
        <v>0</v>
      </c>
      <c r="K12" s="87">
        <f t="shared" si="1"/>
        <v>0.30285625582117354</v>
      </c>
      <c r="L12" s="107" t="s">
        <v>438</v>
      </c>
    </row>
    <row r="13" spans="1:13" x14ac:dyDescent="0.5">
      <c r="A13" s="1"/>
      <c r="B13" s="1"/>
      <c r="C13" s="67"/>
      <c r="D13" s="67"/>
      <c r="E13" s="68"/>
      <c r="F13" s="67"/>
      <c r="G13" s="67"/>
      <c r="H13" s="67"/>
      <c r="I13" s="67"/>
      <c r="J13" s="67"/>
    </row>
    <row r="14" spans="1:13" x14ac:dyDescent="0.5">
      <c r="A14" s="6" t="s">
        <v>11</v>
      </c>
      <c r="B14" s="196" t="s">
        <v>12</v>
      </c>
      <c r="C14" s="219">
        <v>1177</v>
      </c>
      <c r="D14" s="72">
        <v>287</v>
      </c>
      <c r="E14" s="72">
        <v>2</v>
      </c>
      <c r="F14" s="190">
        <f t="shared" ref="F14:F77" si="3">+D14-E14</f>
        <v>285</v>
      </c>
      <c r="G14" s="102">
        <v>267</v>
      </c>
      <c r="H14" s="104">
        <v>10</v>
      </c>
      <c r="I14" s="73">
        <v>8</v>
      </c>
      <c r="J14" s="109"/>
      <c r="K14" s="87">
        <f t="shared" ref="K14:K77" si="4">+D14/C14</f>
        <v>0.24384027187765506</v>
      </c>
      <c r="L14" s="108">
        <f>G14+H14+I14+J14-F14</f>
        <v>0</v>
      </c>
    </row>
    <row r="15" spans="1:13" x14ac:dyDescent="0.5">
      <c r="A15" s="6" t="s">
        <v>13</v>
      </c>
      <c r="B15" s="196" t="s">
        <v>14</v>
      </c>
      <c r="C15" s="219">
        <v>187</v>
      </c>
      <c r="D15" s="72">
        <v>68</v>
      </c>
      <c r="E15" s="72">
        <v>0</v>
      </c>
      <c r="F15" s="190">
        <f t="shared" si="3"/>
        <v>68</v>
      </c>
      <c r="G15" s="102">
        <v>46</v>
      </c>
      <c r="H15" s="104">
        <v>12</v>
      </c>
      <c r="I15" s="73">
        <v>10</v>
      </c>
      <c r="J15" s="109"/>
      <c r="K15" s="87">
        <f t="shared" si="4"/>
        <v>0.36363636363636365</v>
      </c>
      <c r="L15" s="108">
        <f t="shared" ref="L15:L78" si="5">G15+H15+I15+J15-F15</f>
        <v>0</v>
      </c>
    </row>
    <row r="16" spans="1:13" x14ac:dyDescent="0.5">
      <c r="A16" s="6" t="s">
        <v>15</v>
      </c>
      <c r="B16" s="196" t="s">
        <v>16</v>
      </c>
      <c r="C16" s="219">
        <v>248</v>
      </c>
      <c r="D16" s="72">
        <v>94</v>
      </c>
      <c r="E16" s="72">
        <v>2</v>
      </c>
      <c r="F16" s="190">
        <f t="shared" si="3"/>
        <v>92</v>
      </c>
      <c r="G16" s="102">
        <v>71</v>
      </c>
      <c r="H16" s="104">
        <v>19</v>
      </c>
      <c r="I16" s="73">
        <v>2</v>
      </c>
      <c r="J16" s="109"/>
      <c r="K16" s="87">
        <f t="shared" si="4"/>
        <v>0.37903225806451613</v>
      </c>
      <c r="L16" s="108">
        <f t="shared" si="5"/>
        <v>0</v>
      </c>
    </row>
    <row r="17" spans="1:12" x14ac:dyDescent="0.5">
      <c r="A17" s="6" t="s">
        <v>17</v>
      </c>
      <c r="B17" s="196" t="s">
        <v>18</v>
      </c>
      <c r="C17" s="219">
        <v>281</v>
      </c>
      <c r="D17" s="72">
        <v>144</v>
      </c>
      <c r="E17" s="72">
        <v>1</v>
      </c>
      <c r="F17" s="190">
        <f t="shared" si="3"/>
        <v>143</v>
      </c>
      <c r="G17" s="102">
        <v>134</v>
      </c>
      <c r="H17" s="104">
        <v>7</v>
      </c>
      <c r="I17" s="73">
        <v>2</v>
      </c>
      <c r="J17" s="109"/>
      <c r="K17" s="87">
        <f t="shared" si="4"/>
        <v>0.51245551601423489</v>
      </c>
      <c r="L17" s="108">
        <f t="shared" si="5"/>
        <v>0</v>
      </c>
    </row>
    <row r="18" spans="1:12" x14ac:dyDescent="0.5">
      <c r="A18" s="6" t="s">
        <v>19</v>
      </c>
      <c r="B18" s="196" t="s">
        <v>20</v>
      </c>
      <c r="C18" s="219">
        <v>281</v>
      </c>
      <c r="D18" s="72">
        <v>79</v>
      </c>
      <c r="E18" s="72">
        <v>1</v>
      </c>
      <c r="F18" s="190">
        <f t="shared" si="3"/>
        <v>78</v>
      </c>
      <c r="G18" s="102">
        <v>71</v>
      </c>
      <c r="H18" s="104">
        <v>5</v>
      </c>
      <c r="I18" s="73">
        <v>2</v>
      </c>
      <c r="J18" s="109"/>
      <c r="K18" s="87">
        <f t="shared" si="4"/>
        <v>0.28113879003558717</v>
      </c>
      <c r="L18" s="108">
        <f t="shared" si="5"/>
        <v>0</v>
      </c>
    </row>
    <row r="19" spans="1:12" x14ac:dyDescent="0.5">
      <c r="A19" s="6" t="s">
        <v>21</v>
      </c>
      <c r="B19" s="196" t="s">
        <v>22</v>
      </c>
      <c r="C19" s="219">
        <v>229</v>
      </c>
      <c r="D19" s="72">
        <v>76</v>
      </c>
      <c r="E19" s="72">
        <v>0</v>
      </c>
      <c r="F19" s="190">
        <f t="shared" si="3"/>
        <v>76</v>
      </c>
      <c r="G19" s="102">
        <v>66</v>
      </c>
      <c r="H19" s="104">
        <v>10</v>
      </c>
      <c r="I19" s="73"/>
      <c r="J19" s="109"/>
      <c r="K19" s="87">
        <f t="shared" si="4"/>
        <v>0.33187772925764192</v>
      </c>
      <c r="L19" s="108">
        <f t="shared" si="5"/>
        <v>0</v>
      </c>
    </row>
    <row r="20" spans="1:12" x14ac:dyDescent="0.5">
      <c r="A20" s="6" t="s">
        <v>23</v>
      </c>
      <c r="B20" s="196" t="s">
        <v>24</v>
      </c>
      <c r="C20" s="219">
        <v>127</v>
      </c>
      <c r="D20" s="72">
        <v>80</v>
      </c>
      <c r="E20" s="72">
        <v>0</v>
      </c>
      <c r="F20" s="190">
        <f t="shared" si="3"/>
        <v>80</v>
      </c>
      <c r="G20" s="102">
        <v>61</v>
      </c>
      <c r="H20" s="104">
        <v>19</v>
      </c>
      <c r="I20" s="73"/>
      <c r="J20" s="109"/>
      <c r="K20" s="87">
        <f t="shared" si="4"/>
        <v>0.62992125984251968</v>
      </c>
      <c r="L20" s="108">
        <f t="shared" si="5"/>
        <v>0</v>
      </c>
    </row>
    <row r="21" spans="1:12" x14ac:dyDescent="0.5">
      <c r="A21" s="6" t="s">
        <v>25</v>
      </c>
      <c r="B21" s="196" t="s">
        <v>26</v>
      </c>
      <c r="C21" s="219">
        <v>247</v>
      </c>
      <c r="D21" s="72">
        <v>156</v>
      </c>
      <c r="E21" s="72">
        <v>3</v>
      </c>
      <c r="F21" s="190">
        <f t="shared" si="3"/>
        <v>153</v>
      </c>
      <c r="G21" s="102">
        <v>147</v>
      </c>
      <c r="H21" s="104">
        <v>4</v>
      </c>
      <c r="I21" s="73">
        <v>2</v>
      </c>
      <c r="J21" s="109"/>
      <c r="K21" s="87">
        <f t="shared" si="4"/>
        <v>0.63157894736842102</v>
      </c>
      <c r="L21" s="108">
        <f t="shared" si="5"/>
        <v>0</v>
      </c>
    </row>
    <row r="22" spans="1:12" x14ac:dyDescent="0.5">
      <c r="A22" s="6" t="s">
        <v>27</v>
      </c>
      <c r="B22" s="196" t="s">
        <v>28</v>
      </c>
      <c r="C22" s="219">
        <v>53</v>
      </c>
      <c r="D22" s="72">
        <v>23</v>
      </c>
      <c r="E22" s="72">
        <v>0</v>
      </c>
      <c r="F22" s="190">
        <f t="shared" si="3"/>
        <v>23</v>
      </c>
      <c r="G22" s="102">
        <v>23</v>
      </c>
      <c r="H22" s="104"/>
      <c r="I22" s="73"/>
      <c r="J22" s="109"/>
      <c r="K22" s="87">
        <f t="shared" si="4"/>
        <v>0.43396226415094341</v>
      </c>
      <c r="L22" s="108">
        <f t="shared" si="5"/>
        <v>0</v>
      </c>
    </row>
    <row r="23" spans="1:12" x14ac:dyDescent="0.5">
      <c r="A23" s="6" t="s">
        <v>29</v>
      </c>
      <c r="B23" s="196" t="s">
        <v>30</v>
      </c>
      <c r="C23" s="219">
        <v>423</v>
      </c>
      <c r="D23" s="72">
        <v>151</v>
      </c>
      <c r="E23" s="72">
        <v>5</v>
      </c>
      <c r="F23" s="190">
        <f t="shared" si="3"/>
        <v>146</v>
      </c>
      <c r="G23" s="102">
        <v>67</v>
      </c>
      <c r="H23" s="104">
        <v>73</v>
      </c>
      <c r="I23" s="73">
        <v>6</v>
      </c>
      <c r="J23" s="109"/>
      <c r="K23" s="87">
        <f t="shared" si="4"/>
        <v>0.35697399527186763</v>
      </c>
      <c r="L23" s="108">
        <f t="shared" si="5"/>
        <v>0</v>
      </c>
    </row>
    <row r="24" spans="1:12" x14ac:dyDescent="0.5">
      <c r="A24" s="6" t="s">
        <v>31</v>
      </c>
      <c r="B24" s="196" t="s">
        <v>32</v>
      </c>
      <c r="C24" s="219">
        <v>200</v>
      </c>
      <c r="D24" s="72">
        <v>47</v>
      </c>
      <c r="E24" s="72">
        <v>0</v>
      </c>
      <c r="F24" s="190">
        <f t="shared" si="3"/>
        <v>47</v>
      </c>
      <c r="G24" s="102">
        <v>41</v>
      </c>
      <c r="H24" s="104">
        <v>6</v>
      </c>
      <c r="I24" s="73"/>
      <c r="J24" s="109"/>
      <c r="K24" s="87">
        <f t="shared" si="4"/>
        <v>0.23499999999999999</v>
      </c>
      <c r="L24" s="108">
        <f t="shared" si="5"/>
        <v>0</v>
      </c>
    </row>
    <row r="25" spans="1:12" x14ac:dyDescent="0.5">
      <c r="A25" s="6" t="s">
        <v>33</v>
      </c>
      <c r="B25" s="196" t="s">
        <v>34</v>
      </c>
      <c r="C25" s="219">
        <v>100</v>
      </c>
      <c r="D25" s="72">
        <v>58</v>
      </c>
      <c r="E25" s="72">
        <v>0</v>
      </c>
      <c r="F25" s="190">
        <f t="shared" si="3"/>
        <v>58</v>
      </c>
      <c r="G25" s="102">
        <v>43</v>
      </c>
      <c r="H25" s="104">
        <v>14</v>
      </c>
      <c r="I25" s="73">
        <v>1</v>
      </c>
      <c r="J25" s="109"/>
      <c r="K25" s="87">
        <f t="shared" si="4"/>
        <v>0.57999999999999996</v>
      </c>
      <c r="L25" s="108">
        <f t="shared" si="5"/>
        <v>0</v>
      </c>
    </row>
    <row r="26" spans="1:12" x14ac:dyDescent="0.5">
      <c r="A26" s="6" t="s">
        <v>35</v>
      </c>
      <c r="B26" s="196" t="s">
        <v>36</v>
      </c>
      <c r="C26" s="219">
        <v>226</v>
      </c>
      <c r="D26" s="72">
        <v>148</v>
      </c>
      <c r="E26" s="72">
        <v>2</v>
      </c>
      <c r="F26" s="190">
        <f t="shared" si="3"/>
        <v>146</v>
      </c>
      <c r="G26" s="102">
        <v>122</v>
      </c>
      <c r="H26" s="104">
        <v>22</v>
      </c>
      <c r="I26" s="73">
        <v>2</v>
      </c>
      <c r="J26" s="109"/>
      <c r="K26" s="87">
        <f t="shared" si="4"/>
        <v>0.65486725663716816</v>
      </c>
      <c r="L26" s="108">
        <f t="shared" si="5"/>
        <v>0</v>
      </c>
    </row>
    <row r="27" spans="1:12" x14ac:dyDescent="0.5">
      <c r="A27" s="6" t="s">
        <v>37</v>
      </c>
      <c r="B27" s="196" t="s">
        <v>38</v>
      </c>
      <c r="C27" s="219">
        <v>204</v>
      </c>
      <c r="D27" s="72">
        <v>87</v>
      </c>
      <c r="E27" s="72">
        <v>1</v>
      </c>
      <c r="F27" s="190">
        <f t="shared" si="3"/>
        <v>86</v>
      </c>
      <c r="G27" s="102">
        <v>76</v>
      </c>
      <c r="H27" s="104">
        <v>10</v>
      </c>
      <c r="I27" s="73"/>
      <c r="J27" s="109"/>
      <c r="K27" s="87">
        <f t="shared" si="4"/>
        <v>0.4264705882352941</v>
      </c>
      <c r="L27" s="108">
        <f t="shared" si="5"/>
        <v>0</v>
      </c>
    </row>
    <row r="28" spans="1:12" x14ac:dyDescent="0.5">
      <c r="A28" s="6" t="s">
        <v>39</v>
      </c>
      <c r="B28" s="196" t="s">
        <v>40</v>
      </c>
      <c r="C28" s="219">
        <v>389</v>
      </c>
      <c r="D28" s="72">
        <v>85</v>
      </c>
      <c r="E28" s="72">
        <v>0</v>
      </c>
      <c r="F28" s="190">
        <f t="shared" si="3"/>
        <v>85</v>
      </c>
      <c r="G28" s="102">
        <v>74</v>
      </c>
      <c r="H28" s="104">
        <v>11</v>
      </c>
      <c r="I28" s="73"/>
      <c r="J28" s="109"/>
      <c r="K28" s="87">
        <f t="shared" si="4"/>
        <v>0.21850899742930591</v>
      </c>
      <c r="L28" s="108">
        <f t="shared" si="5"/>
        <v>0</v>
      </c>
    </row>
    <row r="29" spans="1:12" x14ac:dyDescent="0.5">
      <c r="A29" s="6" t="s">
        <v>41</v>
      </c>
      <c r="B29" s="196" t="s">
        <v>42</v>
      </c>
      <c r="C29" s="219">
        <v>434</v>
      </c>
      <c r="D29" s="72">
        <v>187</v>
      </c>
      <c r="E29" s="72">
        <v>4</v>
      </c>
      <c r="F29" s="190">
        <f t="shared" si="3"/>
        <v>183</v>
      </c>
      <c r="G29" s="102">
        <v>172</v>
      </c>
      <c r="H29" s="104">
        <v>9</v>
      </c>
      <c r="I29" s="73">
        <v>2</v>
      </c>
      <c r="J29" s="109"/>
      <c r="K29" s="87">
        <f t="shared" si="4"/>
        <v>0.43087557603686638</v>
      </c>
      <c r="L29" s="108">
        <f t="shared" si="5"/>
        <v>0</v>
      </c>
    </row>
    <row r="30" spans="1:12" x14ac:dyDescent="0.5">
      <c r="A30" s="6" t="s">
        <v>43</v>
      </c>
      <c r="B30" s="196" t="s">
        <v>44</v>
      </c>
      <c r="C30" s="219">
        <v>255</v>
      </c>
      <c r="D30" s="72">
        <v>92</v>
      </c>
      <c r="E30" s="72">
        <v>1</v>
      </c>
      <c r="F30" s="190">
        <f t="shared" si="3"/>
        <v>91</v>
      </c>
      <c r="G30" s="102">
        <v>74</v>
      </c>
      <c r="H30" s="104">
        <v>14</v>
      </c>
      <c r="I30" s="73">
        <v>3</v>
      </c>
      <c r="J30" s="109"/>
      <c r="K30" s="87">
        <f t="shared" si="4"/>
        <v>0.36078431372549019</v>
      </c>
      <c r="L30" s="108">
        <f t="shared" si="5"/>
        <v>0</v>
      </c>
    </row>
    <row r="31" spans="1:12" x14ac:dyDescent="0.5">
      <c r="A31" s="6" t="s">
        <v>45</v>
      </c>
      <c r="B31" s="196" t="s">
        <v>46</v>
      </c>
      <c r="C31" s="219">
        <v>211</v>
      </c>
      <c r="D31" s="72">
        <v>74</v>
      </c>
      <c r="E31" s="72">
        <v>1</v>
      </c>
      <c r="F31" s="190">
        <f t="shared" si="3"/>
        <v>73</v>
      </c>
      <c r="G31" s="102">
        <v>37</v>
      </c>
      <c r="H31" s="104">
        <v>36</v>
      </c>
      <c r="I31" s="73"/>
      <c r="J31" s="109"/>
      <c r="K31" s="87">
        <f t="shared" si="4"/>
        <v>0.35071090047393366</v>
      </c>
      <c r="L31" s="108">
        <f t="shared" si="5"/>
        <v>0</v>
      </c>
    </row>
    <row r="32" spans="1:12" x14ac:dyDescent="0.5">
      <c r="A32" s="6" t="s">
        <v>47</v>
      </c>
      <c r="B32" s="196" t="s">
        <v>48</v>
      </c>
      <c r="C32" s="219">
        <v>179</v>
      </c>
      <c r="D32" s="72">
        <v>92</v>
      </c>
      <c r="E32" s="72">
        <v>0</v>
      </c>
      <c r="F32" s="190">
        <f t="shared" si="3"/>
        <v>92</v>
      </c>
      <c r="G32" s="102">
        <v>63</v>
      </c>
      <c r="H32" s="104">
        <v>24</v>
      </c>
      <c r="I32" s="73">
        <v>5</v>
      </c>
      <c r="J32" s="109"/>
      <c r="K32" s="87">
        <f t="shared" si="4"/>
        <v>0.51396648044692739</v>
      </c>
      <c r="L32" s="108">
        <f t="shared" si="5"/>
        <v>0</v>
      </c>
    </row>
    <row r="33" spans="1:12" x14ac:dyDescent="0.5">
      <c r="A33" s="6" t="s">
        <v>49</v>
      </c>
      <c r="B33" s="196" t="s">
        <v>50</v>
      </c>
      <c r="C33" s="219">
        <v>211</v>
      </c>
      <c r="D33" s="72">
        <v>67</v>
      </c>
      <c r="E33" s="72">
        <v>0</v>
      </c>
      <c r="F33" s="190">
        <f t="shared" si="3"/>
        <v>67</v>
      </c>
      <c r="G33" s="102">
        <v>60</v>
      </c>
      <c r="H33" s="104">
        <v>6</v>
      </c>
      <c r="I33" s="73">
        <v>1</v>
      </c>
      <c r="J33" s="109"/>
      <c r="K33" s="87">
        <f t="shared" si="4"/>
        <v>0.31753554502369669</v>
      </c>
      <c r="L33" s="108">
        <f t="shared" si="5"/>
        <v>0</v>
      </c>
    </row>
    <row r="34" spans="1:12" x14ac:dyDescent="0.5">
      <c r="A34" s="6" t="s">
        <v>51</v>
      </c>
      <c r="B34" s="196" t="s">
        <v>52</v>
      </c>
      <c r="C34" s="219">
        <v>267</v>
      </c>
      <c r="D34" s="72">
        <v>98</v>
      </c>
      <c r="E34" s="72">
        <v>0</v>
      </c>
      <c r="F34" s="190">
        <f t="shared" si="3"/>
        <v>98</v>
      </c>
      <c r="G34" s="102">
        <v>58</v>
      </c>
      <c r="H34" s="104">
        <v>39</v>
      </c>
      <c r="I34" s="73">
        <v>1</v>
      </c>
      <c r="J34" s="109"/>
      <c r="K34" s="87">
        <f t="shared" si="4"/>
        <v>0.36704119850187267</v>
      </c>
      <c r="L34" s="108">
        <f t="shared" si="5"/>
        <v>0</v>
      </c>
    </row>
    <row r="35" spans="1:12" x14ac:dyDescent="0.5">
      <c r="A35" s="6" t="s">
        <v>53</v>
      </c>
      <c r="B35" s="196" t="s">
        <v>54</v>
      </c>
      <c r="C35" s="219">
        <v>115</v>
      </c>
      <c r="D35" s="72">
        <v>37</v>
      </c>
      <c r="E35" s="72">
        <v>0</v>
      </c>
      <c r="F35" s="190">
        <f t="shared" si="3"/>
        <v>37</v>
      </c>
      <c r="G35" s="102">
        <v>27</v>
      </c>
      <c r="H35" s="104">
        <v>7</v>
      </c>
      <c r="I35" s="73">
        <v>3</v>
      </c>
      <c r="J35" s="109"/>
      <c r="K35" s="87">
        <f t="shared" si="4"/>
        <v>0.32173913043478258</v>
      </c>
      <c r="L35" s="108">
        <f t="shared" si="5"/>
        <v>0</v>
      </c>
    </row>
    <row r="36" spans="1:12" x14ac:dyDescent="0.5">
      <c r="A36" s="6" t="s">
        <v>55</v>
      </c>
      <c r="B36" s="196" t="s">
        <v>56</v>
      </c>
      <c r="C36" s="219">
        <v>201</v>
      </c>
      <c r="D36" s="72">
        <v>67</v>
      </c>
      <c r="E36" s="72">
        <v>1</v>
      </c>
      <c r="F36" s="190">
        <f t="shared" si="3"/>
        <v>66</v>
      </c>
      <c r="G36" s="102">
        <v>62</v>
      </c>
      <c r="H36" s="104">
        <v>4</v>
      </c>
      <c r="I36" s="73"/>
      <c r="J36" s="109"/>
      <c r="K36" s="87">
        <f t="shared" si="4"/>
        <v>0.33333333333333331</v>
      </c>
      <c r="L36" s="108">
        <f t="shared" si="5"/>
        <v>0</v>
      </c>
    </row>
    <row r="37" spans="1:12" x14ac:dyDescent="0.5">
      <c r="A37" s="6" t="s">
        <v>57</v>
      </c>
      <c r="B37" s="196" t="s">
        <v>58</v>
      </c>
      <c r="C37" s="219">
        <v>124</v>
      </c>
      <c r="D37" s="72">
        <v>61</v>
      </c>
      <c r="E37" s="72">
        <v>0</v>
      </c>
      <c r="F37" s="190">
        <f t="shared" si="3"/>
        <v>61</v>
      </c>
      <c r="G37" s="102">
        <v>45</v>
      </c>
      <c r="H37" s="104">
        <v>16</v>
      </c>
      <c r="I37" s="73"/>
      <c r="J37" s="109"/>
      <c r="K37" s="87">
        <f t="shared" si="4"/>
        <v>0.49193548387096775</v>
      </c>
      <c r="L37" s="108">
        <f t="shared" si="5"/>
        <v>0</v>
      </c>
    </row>
    <row r="38" spans="1:12" x14ac:dyDescent="0.5">
      <c r="A38" s="6" t="s">
        <v>59</v>
      </c>
      <c r="B38" s="196" t="s">
        <v>60</v>
      </c>
      <c r="C38" s="219">
        <v>94</v>
      </c>
      <c r="D38" s="72">
        <v>37</v>
      </c>
      <c r="E38" s="72">
        <v>1</v>
      </c>
      <c r="F38" s="190">
        <f t="shared" si="3"/>
        <v>36</v>
      </c>
      <c r="G38" s="102">
        <v>32</v>
      </c>
      <c r="H38" s="104">
        <v>4</v>
      </c>
      <c r="I38" s="73"/>
      <c r="J38" s="109"/>
      <c r="K38" s="87">
        <f t="shared" si="4"/>
        <v>0.39361702127659576</v>
      </c>
      <c r="L38" s="108">
        <f t="shared" si="5"/>
        <v>0</v>
      </c>
    </row>
    <row r="39" spans="1:12" x14ac:dyDescent="0.5">
      <c r="A39" s="6" t="s">
        <v>61</v>
      </c>
      <c r="B39" s="197" t="s">
        <v>62</v>
      </c>
      <c r="C39" s="219">
        <v>142</v>
      </c>
      <c r="D39" s="72">
        <v>91</v>
      </c>
      <c r="E39" s="72">
        <v>0</v>
      </c>
      <c r="F39" s="190">
        <f t="shared" si="3"/>
        <v>91</v>
      </c>
      <c r="G39" s="102">
        <v>80</v>
      </c>
      <c r="H39" s="104">
        <v>10</v>
      </c>
      <c r="I39" s="73">
        <v>1</v>
      </c>
      <c r="J39" s="109"/>
      <c r="K39" s="87">
        <f t="shared" si="4"/>
        <v>0.64084507042253525</v>
      </c>
      <c r="L39" s="108">
        <f t="shared" si="5"/>
        <v>0</v>
      </c>
    </row>
    <row r="40" spans="1:12" x14ac:dyDescent="0.5">
      <c r="A40" s="6" t="s">
        <v>63</v>
      </c>
      <c r="B40" s="197" t="s">
        <v>64</v>
      </c>
      <c r="C40" s="219">
        <v>261</v>
      </c>
      <c r="D40" s="72">
        <v>99</v>
      </c>
      <c r="E40" s="72">
        <v>2</v>
      </c>
      <c r="F40" s="190">
        <f t="shared" si="3"/>
        <v>97</v>
      </c>
      <c r="G40" s="102">
        <v>42</v>
      </c>
      <c r="H40" s="104">
        <v>55</v>
      </c>
      <c r="I40" s="73"/>
      <c r="J40" s="109"/>
      <c r="K40" s="87">
        <f t="shared" si="4"/>
        <v>0.37931034482758619</v>
      </c>
      <c r="L40" s="108">
        <f t="shared" si="5"/>
        <v>0</v>
      </c>
    </row>
    <row r="41" spans="1:12" x14ac:dyDescent="0.5">
      <c r="A41" s="6" t="s">
        <v>65</v>
      </c>
      <c r="B41" s="197" t="s">
        <v>66</v>
      </c>
      <c r="C41" s="219">
        <v>358</v>
      </c>
      <c r="D41" s="72">
        <v>82</v>
      </c>
      <c r="E41" s="72">
        <v>1</v>
      </c>
      <c r="F41" s="190">
        <f t="shared" si="3"/>
        <v>81</v>
      </c>
      <c r="G41" s="102">
        <v>59</v>
      </c>
      <c r="H41" s="104">
        <v>19</v>
      </c>
      <c r="I41" s="73">
        <v>3</v>
      </c>
      <c r="J41" s="109"/>
      <c r="K41" s="87">
        <f t="shared" si="4"/>
        <v>0.22905027932960895</v>
      </c>
      <c r="L41" s="108">
        <f t="shared" si="5"/>
        <v>0</v>
      </c>
    </row>
    <row r="42" spans="1:12" x14ac:dyDescent="0.5">
      <c r="A42" s="6" t="s">
        <v>67</v>
      </c>
      <c r="B42" s="197" t="s">
        <v>68</v>
      </c>
      <c r="C42" s="219">
        <v>316</v>
      </c>
      <c r="D42" s="72">
        <v>134</v>
      </c>
      <c r="E42" s="72">
        <v>3</v>
      </c>
      <c r="F42" s="190">
        <f t="shared" si="3"/>
        <v>131</v>
      </c>
      <c r="G42" s="102">
        <v>113</v>
      </c>
      <c r="H42" s="104">
        <v>15</v>
      </c>
      <c r="I42" s="73">
        <v>3</v>
      </c>
      <c r="J42" s="109"/>
      <c r="K42" s="87">
        <f t="shared" si="4"/>
        <v>0.42405063291139239</v>
      </c>
      <c r="L42" s="108">
        <f t="shared" si="5"/>
        <v>0</v>
      </c>
    </row>
    <row r="43" spans="1:12" x14ac:dyDescent="0.5">
      <c r="A43" s="6" t="s">
        <v>69</v>
      </c>
      <c r="B43" s="197" t="s">
        <v>70</v>
      </c>
      <c r="C43" s="219">
        <v>382</v>
      </c>
      <c r="D43" s="72">
        <v>153</v>
      </c>
      <c r="E43" s="72">
        <v>0</v>
      </c>
      <c r="F43" s="190">
        <f t="shared" si="3"/>
        <v>153</v>
      </c>
      <c r="G43" s="102">
        <v>104</v>
      </c>
      <c r="H43" s="104">
        <v>44</v>
      </c>
      <c r="I43" s="73">
        <v>5</v>
      </c>
      <c r="J43" s="109"/>
      <c r="K43" s="87">
        <f t="shared" si="4"/>
        <v>0.40052356020942409</v>
      </c>
      <c r="L43" s="108">
        <f t="shared" si="5"/>
        <v>0</v>
      </c>
    </row>
    <row r="44" spans="1:12" x14ac:dyDescent="0.5">
      <c r="A44" s="6" t="s">
        <v>71</v>
      </c>
      <c r="B44" s="197" t="s">
        <v>72</v>
      </c>
      <c r="C44" s="219">
        <v>142</v>
      </c>
      <c r="D44" s="72">
        <v>55</v>
      </c>
      <c r="E44" s="72">
        <v>0</v>
      </c>
      <c r="F44" s="190">
        <f t="shared" si="3"/>
        <v>55</v>
      </c>
      <c r="G44" s="102">
        <v>42</v>
      </c>
      <c r="H44" s="104">
        <v>13</v>
      </c>
      <c r="I44" s="73"/>
      <c r="J44" s="109"/>
      <c r="K44" s="87">
        <f t="shared" si="4"/>
        <v>0.38732394366197181</v>
      </c>
      <c r="L44" s="108">
        <f t="shared" si="5"/>
        <v>0</v>
      </c>
    </row>
    <row r="45" spans="1:12" x14ac:dyDescent="0.5">
      <c r="A45" s="6" t="s">
        <v>73</v>
      </c>
      <c r="B45" s="197" t="s">
        <v>74</v>
      </c>
      <c r="C45" s="219">
        <v>773</v>
      </c>
      <c r="D45" s="72">
        <v>238</v>
      </c>
      <c r="E45" s="72">
        <v>1</v>
      </c>
      <c r="F45" s="190">
        <f t="shared" si="3"/>
        <v>237</v>
      </c>
      <c r="G45" s="102">
        <v>165</v>
      </c>
      <c r="H45" s="104">
        <v>70</v>
      </c>
      <c r="I45" s="73">
        <v>2</v>
      </c>
      <c r="J45" s="109"/>
      <c r="K45" s="87">
        <f t="shared" si="4"/>
        <v>0.30789133247089262</v>
      </c>
      <c r="L45" s="108">
        <f t="shared" si="5"/>
        <v>0</v>
      </c>
    </row>
    <row r="46" spans="1:12" x14ac:dyDescent="0.5">
      <c r="A46" s="6" t="s">
        <v>75</v>
      </c>
      <c r="B46" s="197" t="s">
        <v>76</v>
      </c>
      <c r="C46" s="219">
        <v>375</v>
      </c>
      <c r="D46" s="72">
        <v>98</v>
      </c>
      <c r="E46" s="72">
        <v>1</v>
      </c>
      <c r="F46" s="190">
        <f t="shared" si="3"/>
        <v>97</v>
      </c>
      <c r="G46" s="102">
        <v>80</v>
      </c>
      <c r="H46" s="104">
        <v>15</v>
      </c>
      <c r="I46" s="73">
        <v>2</v>
      </c>
      <c r="J46" s="109"/>
      <c r="K46" s="87">
        <f t="shared" si="4"/>
        <v>0.26133333333333331</v>
      </c>
      <c r="L46" s="108">
        <f t="shared" si="5"/>
        <v>0</v>
      </c>
    </row>
    <row r="47" spans="1:12" x14ac:dyDescent="0.5">
      <c r="A47" s="6" t="s">
        <v>77</v>
      </c>
      <c r="B47" s="197" t="s">
        <v>78</v>
      </c>
      <c r="C47" s="219">
        <v>105</v>
      </c>
      <c r="D47" s="72">
        <v>30</v>
      </c>
      <c r="E47" s="72">
        <v>0</v>
      </c>
      <c r="F47" s="190">
        <f t="shared" si="3"/>
        <v>30</v>
      </c>
      <c r="G47" s="102">
        <v>19</v>
      </c>
      <c r="H47" s="104">
        <v>11</v>
      </c>
      <c r="I47" s="73"/>
      <c r="J47" s="109"/>
      <c r="K47" s="87">
        <f t="shared" si="4"/>
        <v>0.2857142857142857</v>
      </c>
      <c r="L47" s="108">
        <f t="shared" si="5"/>
        <v>0</v>
      </c>
    </row>
    <row r="48" spans="1:12" x14ac:dyDescent="0.5">
      <c r="A48" s="6" t="s">
        <v>79</v>
      </c>
      <c r="B48" s="197" t="s">
        <v>80</v>
      </c>
      <c r="C48" s="219">
        <v>386</v>
      </c>
      <c r="D48" s="72">
        <v>109</v>
      </c>
      <c r="E48" s="72">
        <v>0</v>
      </c>
      <c r="F48" s="190">
        <f t="shared" si="3"/>
        <v>109</v>
      </c>
      <c r="G48" s="102">
        <v>94</v>
      </c>
      <c r="H48" s="104">
        <v>11</v>
      </c>
      <c r="I48" s="73">
        <v>4</v>
      </c>
      <c r="J48" s="109"/>
      <c r="K48" s="87">
        <f t="shared" si="4"/>
        <v>0.28238341968911918</v>
      </c>
      <c r="L48" s="108">
        <f t="shared" si="5"/>
        <v>0</v>
      </c>
    </row>
    <row r="49" spans="1:12" x14ac:dyDescent="0.5">
      <c r="A49" s="6" t="s">
        <v>81</v>
      </c>
      <c r="B49" s="197" t="s">
        <v>82</v>
      </c>
      <c r="C49" s="219">
        <v>104</v>
      </c>
      <c r="D49" s="72">
        <v>63</v>
      </c>
      <c r="E49" s="72">
        <v>2</v>
      </c>
      <c r="F49" s="190">
        <f t="shared" si="3"/>
        <v>61</v>
      </c>
      <c r="G49" s="102">
        <v>29</v>
      </c>
      <c r="H49" s="104">
        <v>31</v>
      </c>
      <c r="I49" s="73">
        <v>1</v>
      </c>
      <c r="J49" s="109"/>
      <c r="K49" s="87">
        <f t="shared" si="4"/>
        <v>0.60576923076923073</v>
      </c>
      <c r="L49" s="108">
        <f t="shared" si="5"/>
        <v>0</v>
      </c>
    </row>
    <row r="50" spans="1:12" x14ac:dyDescent="0.5">
      <c r="A50" s="6" t="s">
        <v>83</v>
      </c>
      <c r="B50" s="197" t="s">
        <v>84</v>
      </c>
      <c r="C50" s="219">
        <v>147</v>
      </c>
      <c r="D50" s="72">
        <v>45</v>
      </c>
      <c r="E50" s="72">
        <v>0</v>
      </c>
      <c r="F50" s="190">
        <f t="shared" si="3"/>
        <v>45</v>
      </c>
      <c r="G50" s="102">
        <v>21</v>
      </c>
      <c r="H50" s="104">
        <v>24</v>
      </c>
      <c r="I50" s="73"/>
      <c r="J50" s="109"/>
      <c r="K50" s="87">
        <f t="shared" si="4"/>
        <v>0.30612244897959184</v>
      </c>
      <c r="L50" s="108">
        <f t="shared" si="5"/>
        <v>0</v>
      </c>
    </row>
    <row r="51" spans="1:12" x14ac:dyDescent="0.5">
      <c r="A51" s="6" t="s">
        <v>85</v>
      </c>
      <c r="B51" s="197" t="s">
        <v>86</v>
      </c>
      <c r="C51" s="219">
        <v>91</v>
      </c>
      <c r="D51" s="72">
        <v>28</v>
      </c>
      <c r="E51" s="72">
        <v>0</v>
      </c>
      <c r="F51" s="190">
        <f t="shared" si="3"/>
        <v>28</v>
      </c>
      <c r="G51" s="102">
        <v>20</v>
      </c>
      <c r="H51" s="104">
        <v>7</v>
      </c>
      <c r="I51" s="73">
        <v>1</v>
      </c>
      <c r="J51" s="109"/>
      <c r="K51" s="87">
        <f t="shared" si="4"/>
        <v>0.30769230769230771</v>
      </c>
      <c r="L51" s="108">
        <f t="shared" si="5"/>
        <v>0</v>
      </c>
    </row>
    <row r="52" spans="1:12" x14ac:dyDescent="0.5">
      <c r="A52" s="6" t="s">
        <v>87</v>
      </c>
      <c r="B52" s="197" t="s">
        <v>88</v>
      </c>
      <c r="C52" s="219">
        <v>728</v>
      </c>
      <c r="D52" s="72">
        <v>176</v>
      </c>
      <c r="E52" s="72">
        <v>4</v>
      </c>
      <c r="F52" s="190">
        <f t="shared" si="3"/>
        <v>172</v>
      </c>
      <c r="G52" s="102">
        <v>139</v>
      </c>
      <c r="H52" s="104">
        <v>25</v>
      </c>
      <c r="I52" s="73">
        <v>8</v>
      </c>
      <c r="J52" s="109"/>
      <c r="K52" s="87">
        <f t="shared" si="4"/>
        <v>0.24175824175824176</v>
      </c>
      <c r="L52" s="108">
        <f t="shared" si="5"/>
        <v>0</v>
      </c>
    </row>
    <row r="53" spans="1:12" x14ac:dyDescent="0.5">
      <c r="A53" s="6" t="s">
        <v>89</v>
      </c>
      <c r="B53" s="197" t="s">
        <v>90</v>
      </c>
      <c r="C53" s="219">
        <v>151</v>
      </c>
      <c r="D53" s="72">
        <v>86</v>
      </c>
      <c r="E53" s="72">
        <v>2</v>
      </c>
      <c r="F53" s="190">
        <f t="shared" si="3"/>
        <v>84</v>
      </c>
      <c r="G53" s="102">
        <v>59</v>
      </c>
      <c r="H53" s="104">
        <v>25</v>
      </c>
      <c r="I53" s="73"/>
      <c r="J53" s="109"/>
      <c r="K53" s="87">
        <f t="shared" si="4"/>
        <v>0.56953642384105962</v>
      </c>
      <c r="L53" s="108">
        <f t="shared" si="5"/>
        <v>0</v>
      </c>
    </row>
    <row r="54" spans="1:12" x14ac:dyDescent="0.5">
      <c r="A54" s="6" t="s">
        <v>91</v>
      </c>
      <c r="B54" s="197" t="s">
        <v>92</v>
      </c>
      <c r="C54" s="219">
        <v>441</v>
      </c>
      <c r="D54" s="72">
        <v>81</v>
      </c>
      <c r="E54" s="72">
        <v>3</v>
      </c>
      <c r="F54" s="190">
        <f t="shared" si="3"/>
        <v>78</v>
      </c>
      <c r="G54" s="102">
        <v>42</v>
      </c>
      <c r="H54" s="104">
        <v>34</v>
      </c>
      <c r="I54" s="73">
        <v>2</v>
      </c>
      <c r="J54" s="109"/>
      <c r="K54" s="87">
        <f t="shared" si="4"/>
        <v>0.18367346938775511</v>
      </c>
      <c r="L54" s="108">
        <f t="shared" si="5"/>
        <v>0</v>
      </c>
    </row>
    <row r="55" spans="1:12" x14ac:dyDescent="0.5">
      <c r="A55" s="6" t="s">
        <v>93</v>
      </c>
      <c r="B55" s="197" t="s">
        <v>94</v>
      </c>
      <c r="C55" s="219">
        <v>190</v>
      </c>
      <c r="D55" s="72">
        <v>37</v>
      </c>
      <c r="E55" s="72">
        <v>0</v>
      </c>
      <c r="F55" s="190">
        <f t="shared" si="3"/>
        <v>37</v>
      </c>
      <c r="G55" s="102">
        <v>9</v>
      </c>
      <c r="H55" s="104">
        <v>27</v>
      </c>
      <c r="I55" s="73">
        <v>1</v>
      </c>
      <c r="J55" s="109"/>
      <c r="K55" s="87">
        <f t="shared" si="4"/>
        <v>0.19473684210526315</v>
      </c>
      <c r="L55" s="108">
        <f t="shared" si="5"/>
        <v>0</v>
      </c>
    </row>
    <row r="56" spans="1:12" x14ac:dyDescent="0.5">
      <c r="A56" s="6" t="s">
        <v>95</v>
      </c>
      <c r="B56" s="197" t="s">
        <v>96</v>
      </c>
      <c r="C56" s="219">
        <v>510</v>
      </c>
      <c r="D56" s="72">
        <v>45</v>
      </c>
      <c r="E56" s="72">
        <v>0</v>
      </c>
      <c r="F56" s="190">
        <f t="shared" si="3"/>
        <v>45</v>
      </c>
      <c r="G56" s="102">
        <v>22</v>
      </c>
      <c r="H56" s="104">
        <v>23</v>
      </c>
      <c r="I56" s="73"/>
      <c r="J56" s="109"/>
      <c r="K56" s="87">
        <f t="shared" si="4"/>
        <v>8.8235294117647065E-2</v>
      </c>
      <c r="L56" s="108">
        <f t="shared" si="5"/>
        <v>0</v>
      </c>
    </row>
    <row r="57" spans="1:12" x14ac:dyDescent="0.5">
      <c r="A57" s="6" t="s">
        <v>97</v>
      </c>
      <c r="B57" s="197" t="s">
        <v>98</v>
      </c>
      <c r="C57" s="219">
        <v>283</v>
      </c>
      <c r="D57" s="72">
        <v>97</v>
      </c>
      <c r="E57" s="72">
        <v>0</v>
      </c>
      <c r="F57" s="190">
        <f t="shared" si="3"/>
        <v>97</v>
      </c>
      <c r="G57" s="102">
        <v>69</v>
      </c>
      <c r="H57" s="104">
        <v>26</v>
      </c>
      <c r="I57" s="73">
        <v>2</v>
      </c>
      <c r="J57" s="109"/>
      <c r="K57" s="87">
        <f t="shared" si="4"/>
        <v>0.34275618374558303</v>
      </c>
      <c r="L57" s="108">
        <f t="shared" si="5"/>
        <v>0</v>
      </c>
    </row>
    <row r="58" spans="1:12" x14ac:dyDescent="0.5">
      <c r="A58" s="6" t="s">
        <v>99</v>
      </c>
      <c r="B58" s="197" t="s">
        <v>100</v>
      </c>
      <c r="C58" s="219">
        <v>231</v>
      </c>
      <c r="D58" s="72">
        <v>89</v>
      </c>
      <c r="E58" s="72">
        <v>1</v>
      </c>
      <c r="F58" s="190">
        <f t="shared" si="3"/>
        <v>88</v>
      </c>
      <c r="G58" s="102">
        <v>40</v>
      </c>
      <c r="H58" s="104">
        <v>46</v>
      </c>
      <c r="I58" s="73">
        <v>2</v>
      </c>
      <c r="J58" s="109"/>
      <c r="K58" s="87">
        <f t="shared" si="4"/>
        <v>0.38528138528138528</v>
      </c>
      <c r="L58" s="108">
        <f t="shared" si="5"/>
        <v>0</v>
      </c>
    </row>
    <row r="59" spans="1:12" x14ac:dyDescent="0.5">
      <c r="A59" s="6" t="s">
        <v>101</v>
      </c>
      <c r="B59" s="197" t="s">
        <v>102</v>
      </c>
      <c r="C59" s="219">
        <v>160</v>
      </c>
      <c r="D59" s="72">
        <v>35</v>
      </c>
      <c r="E59" s="72">
        <v>0</v>
      </c>
      <c r="F59" s="190">
        <f t="shared" si="3"/>
        <v>35</v>
      </c>
      <c r="G59" s="102">
        <v>22</v>
      </c>
      <c r="H59" s="104">
        <v>13</v>
      </c>
      <c r="I59" s="73"/>
      <c r="J59" s="109"/>
      <c r="K59" s="87">
        <f t="shared" si="4"/>
        <v>0.21875</v>
      </c>
      <c r="L59" s="108">
        <f t="shared" si="5"/>
        <v>0</v>
      </c>
    </row>
    <row r="60" spans="1:12" x14ac:dyDescent="0.5">
      <c r="A60" s="6" t="s">
        <v>103</v>
      </c>
      <c r="B60" s="197" t="s">
        <v>104</v>
      </c>
      <c r="C60" s="219">
        <v>369</v>
      </c>
      <c r="D60" s="72">
        <v>104</v>
      </c>
      <c r="E60" s="72">
        <v>0</v>
      </c>
      <c r="F60" s="190">
        <f t="shared" si="3"/>
        <v>104</v>
      </c>
      <c r="G60" s="102">
        <v>58</v>
      </c>
      <c r="H60" s="104">
        <v>30</v>
      </c>
      <c r="I60" s="73">
        <v>16</v>
      </c>
      <c r="J60" s="109"/>
      <c r="K60" s="87">
        <f t="shared" si="4"/>
        <v>0.28184281842818426</v>
      </c>
      <c r="L60" s="108">
        <f t="shared" si="5"/>
        <v>0</v>
      </c>
    </row>
    <row r="61" spans="1:12" x14ac:dyDescent="0.5">
      <c r="A61" s="6" t="s">
        <v>105</v>
      </c>
      <c r="B61" s="197" t="s">
        <v>106</v>
      </c>
      <c r="C61" s="219">
        <v>608</v>
      </c>
      <c r="D61" s="72">
        <v>111</v>
      </c>
      <c r="E61" s="72">
        <v>0</v>
      </c>
      <c r="F61" s="190">
        <f t="shared" si="3"/>
        <v>111</v>
      </c>
      <c r="G61" s="102">
        <v>48</v>
      </c>
      <c r="H61" s="104">
        <v>60</v>
      </c>
      <c r="I61" s="73">
        <v>3</v>
      </c>
      <c r="J61" s="109"/>
      <c r="K61" s="87">
        <f t="shared" si="4"/>
        <v>0.18256578947368421</v>
      </c>
      <c r="L61" s="108">
        <f t="shared" si="5"/>
        <v>0</v>
      </c>
    </row>
    <row r="62" spans="1:12" x14ac:dyDescent="0.5">
      <c r="A62" s="6" t="s">
        <v>107</v>
      </c>
      <c r="B62" s="197" t="s">
        <v>108</v>
      </c>
      <c r="C62" s="219">
        <v>326</v>
      </c>
      <c r="D62" s="72">
        <v>75</v>
      </c>
      <c r="E62" s="72">
        <v>1</v>
      </c>
      <c r="F62" s="190">
        <f t="shared" si="3"/>
        <v>74</v>
      </c>
      <c r="G62" s="102">
        <v>30</v>
      </c>
      <c r="H62" s="104">
        <v>44</v>
      </c>
      <c r="I62" s="73"/>
      <c r="J62" s="109"/>
      <c r="K62" s="87">
        <f t="shared" si="4"/>
        <v>0.23006134969325154</v>
      </c>
      <c r="L62" s="108">
        <f t="shared" si="5"/>
        <v>0</v>
      </c>
    </row>
    <row r="63" spans="1:12" x14ac:dyDescent="0.5">
      <c r="A63" s="6" t="s">
        <v>109</v>
      </c>
      <c r="B63" s="197" t="s">
        <v>110</v>
      </c>
      <c r="C63" s="219">
        <v>322</v>
      </c>
      <c r="D63" s="72">
        <v>102</v>
      </c>
      <c r="E63" s="72">
        <v>1</v>
      </c>
      <c r="F63" s="190">
        <f t="shared" si="3"/>
        <v>101</v>
      </c>
      <c r="G63" s="102">
        <v>94</v>
      </c>
      <c r="H63" s="104">
        <v>6</v>
      </c>
      <c r="I63" s="73">
        <v>1</v>
      </c>
      <c r="J63" s="109"/>
      <c r="K63" s="87">
        <f t="shared" si="4"/>
        <v>0.31677018633540371</v>
      </c>
      <c r="L63" s="108">
        <f t="shared" si="5"/>
        <v>0</v>
      </c>
    </row>
    <row r="64" spans="1:12" x14ac:dyDescent="0.5">
      <c r="A64" s="6" t="s">
        <v>111</v>
      </c>
      <c r="B64" s="197" t="s">
        <v>112</v>
      </c>
      <c r="C64" s="219">
        <v>577</v>
      </c>
      <c r="D64" s="72">
        <v>146</v>
      </c>
      <c r="E64" s="72">
        <v>3</v>
      </c>
      <c r="F64" s="190">
        <f t="shared" si="3"/>
        <v>143</v>
      </c>
      <c r="G64" s="102">
        <v>118</v>
      </c>
      <c r="H64" s="104">
        <v>20</v>
      </c>
      <c r="I64" s="73">
        <v>5</v>
      </c>
      <c r="J64" s="109"/>
      <c r="K64" s="87">
        <f t="shared" si="4"/>
        <v>0.2530329289428076</v>
      </c>
      <c r="L64" s="108">
        <f t="shared" si="5"/>
        <v>0</v>
      </c>
    </row>
    <row r="65" spans="1:12" x14ac:dyDescent="0.5">
      <c r="A65" s="6" t="s">
        <v>113</v>
      </c>
      <c r="B65" s="197" t="s">
        <v>114</v>
      </c>
      <c r="C65" s="219">
        <v>27</v>
      </c>
      <c r="D65" s="72">
        <v>11</v>
      </c>
      <c r="E65" s="72">
        <v>1</v>
      </c>
      <c r="F65" s="190">
        <f t="shared" si="3"/>
        <v>10</v>
      </c>
      <c r="G65" s="102">
        <v>1</v>
      </c>
      <c r="H65" s="104">
        <v>9</v>
      </c>
      <c r="I65" s="73"/>
      <c r="J65" s="109"/>
      <c r="K65" s="87">
        <f t="shared" si="4"/>
        <v>0.40740740740740738</v>
      </c>
      <c r="L65" s="108">
        <f t="shared" si="5"/>
        <v>0</v>
      </c>
    </row>
    <row r="66" spans="1:12" x14ac:dyDescent="0.5">
      <c r="A66" s="6" t="s">
        <v>115</v>
      </c>
      <c r="B66" s="197" t="s">
        <v>116</v>
      </c>
      <c r="C66" s="219">
        <v>205</v>
      </c>
      <c r="D66" s="72">
        <v>66</v>
      </c>
      <c r="E66" s="72">
        <v>1</v>
      </c>
      <c r="F66" s="190">
        <f t="shared" si="3"/>
        <v>65</v>
      </c>
      <c r="G66" s="102">
        <v>30</v>
      </c>
      <c r="H66" s="104">
        <v>24</v>
      </c>
      <c r="I66" s="73">
        <v>11</v>
      </c>
      <c r="J66" s="109"/>
      <c r="K66" s="87">
        <f t="shared" si="4"/>
        <v>0.32195121951219513</v>
      </c>
      <c r="L66" s="108">
        <f t="shared" si="5"/>
        <v>0</v>
      </c>
    </row>
    <row r="67" spans="1:12" x14ac:dyDescent="0.5">
      <c r="A67" s="6" t="s">
        <v>117</v>
      </c>
      <c r="B67" s="196" t="s">
        <v>118</v>
      </c>
      <c r="C67" s="219">
        <v>565</v>
      </c>
      <c r="D67" s="72">
        <v>153</v>
      </c>
      <c r="E67" s="72">
        <v>2</v>
      </c>
      <c r="F67" s="190">
        <f t="shared" si="3"/>
        <v>151</v>
      </c>
      <c r="G67" s="102">
        <v>63</v>
      </c>
      <c r="H67" s="104">
        <v>86</v>
      </c>
      <c r="I67" s="73">
        <v>2</v>
      </c>
      <c r="J67" s="109"/>
      <c r="K67" s="87">
        <f t="shared" si="4"/>
        <v>0.27079646017699116</v>
      </c>
      <c r="L67" s="108">
        <f t="shared" si="5"/>
        <v>0</v>
      </c>
    </row>
    <row r="68" spans="1:12" x14ac:dyDescent="0.5">
      <c r="A68" s="6" t="s">
        <v>119</v>
      </c>
      <c r="B68" s="196" t="s">
        <v>120</v>
      </c>
      <c r="C68" s="219">
        <v>355</v>
      </c>
      <c r="D68" s="72">
        <v>90</v>
      </c>
      <c r="E68" s="72">
        <v>0</v>
      </c>
      <c r="F68" s="190">
        <f t="shared" si="3"/>
        <v>90</v>
      </c>
      <c r="G68" s="102">
        <v>53</v>
      </c>
      <c r="H68" s="104">
        <v>32</v>
      </c>
      <c r="I68" s="73">
        <v>5</v>
      </c>
      <c r="J68" s="109"/>
      <c r="K68" s="87">
        <f t="shared" si="4"/>
        <v>0.25352112676056338</v>
      </c>
      <c r="L68" s="108">
        <f t="shared" si="5"/>
        <v>0</v>
      </c>
    </row>
    <row r="69" spans="1:12" x14ac:dyDescent="0.5">
      <c r="A69" s="6" t="s">
        <v>121</v>
      </c>
      <c r="B69" s="196" t="s">
        <v>122</v>
      </c>
      <c r="C69" s="219">
        <v>410</v>
      </c>
      <c r="D69" s="72">
        <v>71</v>
      </c>
      <c r="E69" s="72">
        <v>1</v>
      </c>
      <c r="F69" s="190">
        <f t="shared" si="3"/>
        <v>70</v>
      </c>
      <c r="G69" s="102">
        <v>37</v>
      </c>
      <c r="H69" s="104">
        <v>30</v>
      </c>
      <c r="I69" s="73">
        <v>3</v>
      </c>
      <c r="J69" s="109"/>
      <c r="K69" s="87">
        <f t="shared" si="4"/>
        <v>0.17317073170731706</v>
      </c>
      <c r="L69" s="108">
        <f t="shared" si="5"/>
        <v>0</v>
      </c>
    </row>
    <row r="70" spans="1:12" x14ac:dyDescent="0.5">
      <c r="A70" s="6" t="s">
        <v>123</v>
      </c>
      <c r="B70" s="196" t="s">
        <v>124</v>
      </c>
      <c r="C70" s="219">
        <v>1006</v>
      </c>
      <c r="D70" s="72">
        <v>150</v>
      </c>
      <c r="E70" s="72">
        <v>2</v>
      </c>
      <c r="F70" s="190">
        <f t="shared" si="3"/>
        <v>148</v>
      </c>
      <c r="G70" s="102">
        <v>106</v>
      </c>
      <c r="H70" s="104">
        <v>33</v>
      </c>
      <c r="I70" s="73">
        <v>9</v>
      </c>
      <c r="J70" s="109"/>
      <c r="K70" s="87">
        <f t="shared" si="4"/>
        <v>0.14910536779324055</v>
      </c>
      <c r="L70" s="108">
        <f t="shared" si="5"/>
        <v>0</v>
      </c>
    </row>
    <row r="71" spans="1:12" x14ac:dyDescent="0.5">
      <c r="A71" s="6" t="s">
        <v>125</v>
      </c>
      <c r="B71" s="196" t="s">
        <v>126</v>
      </c>
      <c r="C71" s="219">
        <v>271</v>
      </c>
      <c r="D71" s="72">
        <v>73</v>
      </c>
      <c r="E71" s="72">
        <v>0</v>
      </c>
      <c r="F71" s="190">
        <f t="shared" si="3"/>
        <v>73</v>
      </c>
      <c r="G71" s="102">
        <v>38</v>
      </c>
      <c r="H71" s="104">
        <v>35</v>
      </c>
      <c r="I71" s="73"/>
      <c r="J71" s="109"/>
      <c r="K71" s="87">
        <f t="shared" si="4"/>
        <v>0.26937269372693728</v>
      </c>
      <c r="L71" s="108">
        <f t="shared" si="5"/>
        <v>0</v>
      </c>
    </row>
    <row r="72" spans="1:12" x14ac:dyDescent="0.5">
      <c r="A72" s="6" t="s">
        <v>127</v>
      </c>
      <c r="B72" s="196" t="s">
        <v>128</v>
      </c>
      <c r="C72" s="219">
        <v>317</v>
      </c>
      <c r="D72" s="72">
        <v>87</v>
      </c>
      <c r="E72" s="72">
        <v>3</v>
      </c>
      <c r="F72" s="190">
        <f t="shared" si="3"/>
        <v>84</v>
      </c>
      <c r="G72" s="102">
        <v>48</v>
      </c>
      <c r="H72" s="104">
        <v>35</v>
      </c>
      <c r="I72" s="73">
        <v>1</v>
      </c>
      <c r="J72" s="109"/>
      <c r="K72" s="87">
        <f t="shared" si="4"/>
        <v>0.27444794952681389</v>
      </c>
      <c r="L72" s="108">
        <f t="shared" si="5"/>
        <v>0</v>
      </c>
    </row>
    <row r="73" spans="1:12" x14ac:dyDescent="0.5">
      <c r="A73" s="6" t="s">
        <v>129</v>
      </c>
      <c r="B73" s="196" t="s">
        <v>130</v>
      </c>
      <c r="C73" s="219">
        <v>340</v>
      </c>
      <c r="D73" s="72">
        <v>119</v>
      </c>
      <c r="E73" s="72">
        <v>2</v>
      </c>
      <c r="F73" s="190">
        <f t="shared" si="3"/>
        <v>117</v>
      </c>
      <c r="G73" s="102">
        <v>87</v>
      </c>
      <c r="H73" s="104">
        <v>27</v>
      </c>
      <c r="I73" s="73">
        <v>3</v>
      </c>
      <c r="J73" s="109"/>
      <c r="K73" s="87">
        <f t="shared" si="4"/>
        <v>0.35</v>
      </c>
      <c r="L73" s="108">
        <f t="shared" si="5"/>
        <v>0</v>
      </c>
    </row>
    <row r="74" spans="1:12" x14ac:dyDescent="0.5">
      <c r="A74" s="6" t="s">
        <v>131</v>
      </c>
      <c r="B74" s="196" t="s">
        <v>132</v>
      </c>
      <c r="C74" s="219">
        <v>183</v>
      </c>
      <c r="D74" s="72">
        <v>47</v>
      </c>
      <c r="E74" s="72">
        <v>1</v>
      </c>
      <c r="F74" s="190">
        <f t="shared" si="3"/>
        <v>46</v>
      </c>
      <c r="G74" s="102">
        <v>5</v>
      </c>
      <c r="H74" s="104">
        <v>41</v>
      </c>
      <c r="I74" s="73"/>
      <c r="J74" s="109"/>
      <c r="K74" s="87">
        <f t="shared" si="4"/>
        <v>0.25683060109289618</v>
      </c>
      <c r="L74" s="108">
        <f t="shared" si="5"/>
        <v>0</v>
      </c>
    </row>
    <row r="75" spans="1:12" x14ac:dyDescent="0.5">
      <c r="A75" s="6" t="s">
        <v>133</v>
      </c>
      <c r="B75" s="196" t="s">
        <v>134</v>
      </c>
      <c r="C75" s="219">
        <v>366</v>
      </c>
      <c r="D75" s="72">
        <v>77</v>
      </c>
      <c r="E75" s="72">
        <v>0</v>
      </c>
      <c r="F75" s="190">
        <f t="shared" si="3"/>
        <v>77</v>
      </c>
      <c r="G75" s="102">
        <v>48</v>
      </c>
      <c r="H75" s="104">
        <v>28</v>
      </c>
      <c r="I75" s="73">
        <v>1</v>
      </c>
      <c r="J75" s="109"/>
      <c r="K75" s="87">
        <f t="shared" si="4"/>
        <v>0.2103825136612022</v>
      </c>
      <c r="L75" s="108">
        <f t="shared" si="5"/>
        <v>0</v>
      </c>
    </row>
    <row r="76" spans="1:12" x14ac:dyDescent="0.5">
      <c r="A76" s="6" t="s">
        <v>135</v>
      </c>
      <c r="B76" s="196" t="s">
        <v>136</v>
      </c>
      <c r="C76" s="219">
        <v>453</v>
      </c>
      <c r="D76" s="72">
        <v>94</v>
      </c>
      <c r="E76" s="72">
        <v>0</v>
      </c>
      <c r="F76" s="190">
        <f t="shared" si="3"/>
        <v>94</v>
      </c>
      <c r="G76" s="102">
        <v>65</v>
      </c>
      <c r="H76" s="104">
        <v>25</v>
      </c>
      <c r="I76" s="73">
        <v>4</v>
      </c>
      <c r="J76" s="109"/>
      <c r="K76" s="87">
        <f t="shared" si="4"/>
        <v>0.20750551876379691</v>
      </c>
      <c r="L76" s="108">
        <f t="shared" si="5"/>
        <v>0</v>
      </c>
    </row>
    <row r="77" spans="1:12" x14ac:dyDescent="0.5">
      <c r="A77" s="6" t="s">
        <v>137</v>
      </c>
      <c r="B77" s="196" t="s">
        <v>138</v>
      </c>
      <c r="C77" s="219">
        <v>742</v>
      </c>
      <c r="D77" s="72">
        <v>190</v>
      </c>
      <c r="E77" s="72">
        <v>4</v>
      </c>
      <c r="F77" s="190">
        <f t="shared" si="3"/>
        <v>186</v>
      </c>
      <c r="G77" s="102">
        <v>124</v>
      </c>
      <c r="H77" s="104">
        <v>56</v>
      </c>
      <c r="I77" s="73">
        <v>6</v>
      </c>
      <c r="J77" s="109"/>
      <c r="K77" s="87">
        <f t="shared" si="4"/>
        <v>0.2560646900269542</v>
      </c>
      <c r="L77" s="108">
        <f t="shared" si="5"/>
        <v>0</v>
      </c>
    </row>
    <row r="78" spans="1:12" x14ac:dyDescent="0.5">
      <c r="A78" s="6" t="s">
        <v>139</v>
      </c>
      <c r="B78" s="196" t="s">
        <v>140</v>
      </c>
      <c r="C78" s="219">
        <v>263</v>
      </c>
      <c r="D78" s="72">
        <v>81</v>
      </c>
      <c r="E78" s="72">
        <v>1</v>
      </c>
      <c r="F78" s="190">
        <f t="shared" ref="F78:F141" si="6">+D78-E78</f>
        <v>80</v>
      </c>
      <c r="G78" s="102">
        <v>60</v>
      </c>
      <c r="H78" s="104">
        <v>19</v>
      </c>
      <c r="I78" s="73">
        <v>1</v>
      </c>
      <c r="J78" s="109"/>
      <c r="K78" s="87">
        <f t="shared" ref="K78:K141" si="7">+D78/C78</f>
        <v>0.30798479087452474</v>
      </c>
      <c r="L78" s="108">
        <f t="shared" si="5"/>
        <v>0</v>
      </c>
    </row>
    <row r="79" spans="1:12" x14ac:dyDescent="0.5">
      <c r="A79" s="6" t="s">
        <v>141</v>
      </c>
      <c r="B79" s="197" t="s">
        <v>142</v>
      </c>
      <c r="C79" s="219">
        <v>158</v>
      </c>
      <c r="D79" s="72">
        <v>99</v>
      </c>
      <c r="E79" s="72">
        <v>3</v>
      </c>
      <c r="F79" s="190">
        <f t="shared" si="6"/>
        <v>96</v>
      </c>
      <c r="G79" s="102">
        <v>88</v>
      </c>
      <c r="H79" s="104">
        <v>6</v>
      </c>
      <c r="I79" s="73">
        <v>2</v>
      </c>
      <c r="J79" s="109"/>
      <c r="K79" s="87">
        <f t="shared" si="7"/>
        <v>0.62658227848101267</v>
      </c>
      <c r="L79" s="108">
        <f t="shared" ref="L79:L142" si="8">G79+H79+I79+J79-F79</f>
        <v>0</v>
      </c>
    </row>
    <row r="80" spans="1:12" x14ac:dyDescent="0.5">
      <c r="A80" s="6" t="s">
        <v>143</v>
      </c>
      <c r="B80" s="197" t="s">
        <v>144</v>
      </c>
      <c r="C80" s="219">
        <v>85</v>
      </c>
      <c r="D80" s="72">
        <v>26</v>
      </c>
      <c r="E80" s="72">
        <v>0</v>
      </c>
      <c r="F80" s="190">
        <f t="shared" si="6"/>
        <v>26</v>
      </c>
      <c r="G80" s="102">
        <v>14</v>
      </c>
      <c r="H80" s="104">
        <v>11</v>
      </c>
      <c r="I80" s="73">
        <v>1</v>
      </c>
      <c r="J80" s="109"/>
      <c r="K80" s="87">
        <f t="shared" si="7"/>
        <v>0.30588235294117649</v>
      </c>
      <c r="L80" s="108">
        <f t="shared" si="8"/>
        <v>0</v>
      </c>
    </row>
    <row r="81" spans="1:12" x14ac:dyDescent="0.5">
      <c r="A81" s="6" t="s">
        <v>145</v>
      </c>
      <c r="B81" s="197" t="s">
        <v>146</v>
      </c>
      <c r="C81" s="219">
        <v>105</v>
      </c>
      <c r="D81" s="72">
        <v>40</v>
      </c>
      <c r="E81" s="72">
        <v>0</v>
      </c>
      <c r="F81" s="190">
        <f t="shared" si="6"/>
        <v>40</v>
      </c>
      <c r="G81" s="102">
        <v>34</v>
      </c>
      <c r="H81" s="104">
        <v>6</v>
      </c>
      <c r="I81" s="73"/>
      <c r="J81" s="109"/>
      <c r="K81" s="87">
        <f t="shared" si="7"/>
        <v>0.38095238095238093</v>
      </c>
      <c r="L81" s="108">
        <f t="shared" si="8"/>
        <v>0</v>
      </c>
    </row>
    <row r="82" spans="1:12" x14ac:dyDescent="0.5">
      <c r="A82" s="6" t="s">
        <v>147</v>
      </c>
      <c r="B82" s="197" t="s">
        <v>148</v>
      </c>
      <c r="C82" s="219">
        <v>102</v>
      </c>
      <c r="D82" s="72">
        <v>51</v>
      </c>
      <c r="E82" s="72">
        <v>1</v>
      </c>
      <c r="F82" s="190">
        <f t="shared" si="6"/>
        <v>50</v>
      </c>
      <c r="G82" s="102">
        <v>45</v>
      </c>
      <c r="H82" s="104">
        <v>5</v>
      </c>
      <c r="I82" s="73"/>
      <c r="J82" s="109"/>
      <c r="K82" s="87">
        <f t="shared" si="7"/>
        <v>0.5</v>
      </c>
      <c r="L82" s="108">
        <f t="shared" si="8"/>
        <v>0</v>
      </c>
    </row>
    <row r="83" spans="1:12" x14ac:dyDescent="0.5">
      <c r="A83" s="6" t="s">
        <v>149</v>
      </c>
      <c r="B83" s="197" t="s">
        <v>150</v>
      </c>
      <c r="C83" s="219">
        <v>439</v>
      </c>
      <c r="D83" s="72">
        <v>94</v>
      </c>
      <c r="E83" s="72">
        <v>0</v>
      </c>
      <c r="F83" s="190">
        <f t="shared" si="6"/>
        <v>94</v>
      </c>
      <c r="G83" s="102">
        <v>74</v>
      </c>
      <c r="H83" s="104">
        <v>18</v>
      </c>
      <c r="I83" s="73">
        <v>2</v>
      </c>
      <c r="J83" s="109"/>
      <c r="K83" s="87">
        <f t="shared" si="7"/>
        <v>0.21412300683371299</v>
      </c>
      <c r="L83" s="108">
        <f t="shared" si="8"/>
        <v>0</v>
      </c>
    </row>
    <row r="84" spans="1:12" x14ac:dyDescent="0.5">
      <c r="A84" s="6" t="s">
        <v>151</v>
      </c>
      <c r="B84" s="197" t="s">
        <v>152</v>
      </c>
      <c r="C84" s="219">
        <v>37</v>
      </c>
      <c r="D84" s="72">
        <v>17</v>
      </c>
      <c r="E84" s="72">
        <v>0</v>
      </c>
      <c r="F84" s="190">
        <f t="shared" si="6"/>
        <v>17</v>
      </c>
      <c r="G84" s="102">
        <v>7</v>
      </c>
      <c r="H84" s="104">
        <v>10</v>
      </c>
      <c r="I84" s="73"/>
      <c r="J84" s="109"/>
      <c r="K84" s="87">
        <f t="shared" si="7"/>
        <v>0.45945945945945948</v>
      </c>
      <c r="L84" s="108">
        <f t="shared" si="8"/>
        <v>0</v>
      </c>
    </row>
    <row r="85" spans="1:12" x14ac:dyDescent="0.5">
      <c r="A85" s="6" t="s">
        <v>153</v>
      </c>
      <c r="B85" s="197" t="s">
        <v>154</v>
      </c>
      <c r="C85" s="219">
        <v>125</v>
      </c>
      <c r="D85" s="72">
        <v>61</v>
      </c>
      <c r="E85" s="72">
        <v>0</v>
      </c>
      <c r="F85" s="190">
        <f t="shared" si="6"/>
        <v>61</v>
      </c>
      <c r="G85" s="102">
        <v>56</v>
      </c>
      <c r="H85" s="104">
        <v>5</v>
      </c>
      <c r="I85" s="73"/>
      <c r="J85" s="109"/>
      <c r="K85" s="87">
        <f t="shared" si="7"/>
        <v>0.48799999999999999</v>
      </c>
      <c r="L85" s="108">
        <f t="shared" si="8"/>
        <v>0</v>
      </c>
    </row>
    <row r="86" spans="1:12" x14ac:dyDescent="0.5">
      <c r="A86" s="6" t="s">
        <v>155</v>
      </c>
      <c r="B86" s="197" t="s">
        <v>156</v>
      </c>
      <c r="C86" s="219">
        <v>219</v>
      </c>
      <c r="D86" s="72">
        <v>61</v>
      </c>
      <c r="E86" s="72">
        <v>1</v>
      </c>
      <c r="F86" s="190">
        <f t="shared" si="6"/>
        <v>60</v>
      </c>
      <c r="G86" s="102">
        <v>45</v>
      </c>
      <c r="H86" s="104">
        <v>10</v>
      </c>
      <c r="I86" s="73">
        <v>5</v>
      </c>
      <c r="J86" s="109"/>
      <c r="K86" s="87">
        <f t="shared" si="7"/>
        <v>0.27853881278538811</v>
      </c>
      <c r="L86" s="108">
        <f t="shared" si="8"/>
        <v>0</v>
      </c>
    </row>
    <row r="87" spans="1:12" x14ac:dyDescent="0.5">
      <c r="A87" s="6" t="s">
        <v>157</v>
      </c>
      <c r="B87" s="197" t="s">
        <v>158</v>
      </c>
      <c r="C87" s="219">
        <v>390</v>
      </c>
      <c r="D87" s="72">
        <v>88</v>
      </c>
      <c r="E87" s="72">
        <v>0</v>
      </c>
      <c r="F87" s="190">
        <f t="shared" si="6"/>
        <v>88</v>
      </c>
      <c r="G87" s="102">
        <v>72</v>
      </c>
      <c r="H87" s="104">
        <v>16</v>
      </c>
      <c r="I87" s="73"/>
      <c r="J87" s="109"/>
      <c r="K87" s="87">
        <f t="shared" si="7"/>
        <v>0.22564102564102564</v>
      </c>
      <c r="L87" s="108">
        <f t="shared" si="8"/>
        <v>0</v>
      </c>
    </row>
    <row r="88" spans="1:12" x14ac:dyDescent="0.5">
      <c r="A88" s="6" t="s">
        <v>159</v>
      </c>
      <c r="B88" s="197" t="s">
        <v>160</v>
      </c>
      <c r="C88" s="219">
        <v>642</v>
      </c>
      <c r="D88" s="72">
        <v>125</v>
      </c>
      <c r="E88" s="72">
        <v>1</v>
      </c>
      <c r="F88" s="190">
        <f t="shared" si="6"/>
        <v>124</v>
      </c>
      <c r="G88" s="102">
        <v>104</v>
      </c>
      <c r="H88" s="104">
        <v>17</v>
      </c>
      <c r="I88" s="73">
        <v>3</v>
      </c>
      <c r="J88" s="109"/>
      <c r="K88" s="87">
        <f t="shared" si="7"/>
        <v>0.19470404984423675</v>
      </c>
      <c r="L88" s="108">
        <f t="shared" si="8"/>
        <v>0</v>
      </c>
    </row>
    <row r="89" spans="1:12" x14ac:dyDescent="0.5">
      <c r="A89" s="6" t="s">
        <v>161</v>
      </c>
      <c r="B89" s="197" t="s">
        <v>162</v>
      </c>
      <c r="C89" s="219">
        <v>158</v>
      </c>
      <c r="D89" s="72">
        <v>42</v>
      </c>
      <c r="E89" s="72">
        <v>0</v>
      </c>
      <c r="F89" s="190">
        <f t="shared" si="6"/>
        <v>42</v>
      </c>
      <c r="G89" s="102">
        <v>33</v>
      </c>
      <c r="H89" s="104">
        <v>7</v>
      </c>
      <c r="I89" s="73">
        <v>2</v>
      </c>
      <c r="J89" s="109"/>
      <c r="K89" s="87">
        <f t="shared" si="7"/>
        <v>0.26582278481012656</v>
      </c>
      <c r="L89" s="108">
        <f t="shared" si="8"/>
        <v>0</v>
      </c>
    </row>
    <row r="90" spans="1:12" x14ac:dyDescent="0.5">
      <c r="A90" s="6" t="s">
        <v>163</v>
      </c>
      <c r="B90" s="197" t="s">
        <v>164</v>
      </c>
      <c r="C90" s="219">
        <v>134</v>
      </c>
      <c r="D90" s="72">
        <v>41</v>
      </c>
      <c r="E90" s="72">
        <v>2</v>
      </c>
      <c r="F90" s="190">
        <f t="shared" si="6"/>
        <v>39</v>
      </c>
      <c r="G90" s="102">
        <v>26</v>
      </c>
      <c r="H90" s="104">
        <v>10</v>
      </c>
      <c r="I90" s="73">
        <v>3</v>
      </c>
      <c r="J90" s="109"/>
      <c r="K90" s="87">
        <f t="shared" si="7"/>
        <v>0.30597014925373134</v>
      </c>
      <c r="L90" s="108">
        <f t="shared" si="8"/>
        <v>0</v>
      </c>
    </row>
    <row r="91" spans="1:12" x14ac:dyDescent="0.5">
      <c r="A91" s="6" t="s">
        <v>165</v>
      </c>
      <c r="B91" s="197" t="s">
        <v>166</v>
      </c>
      <c r="C91" s="219">
        <v>355</v>
      </c>
      <c r="D91" s="72">
        <v>118</v>
      </c>
      <c r="E91" s="72">
        <v>1</v>
      </c>
      <c r="F91" s="190">
        <f t="shared" si="6"/>
        <v>117</v>
      </c>
      <c r="G91" s="102">
        <v>91</v>
      </c>
      <c r="H91" s="104">
        <v>26</v>
      </c>
      <c r="I91" s="73"/>
      <c r="J91" s="109"/>
      <c r="K91" s="87">
        <f t="shared" si="7"/>
        <v>0.3323943661971831</v>
      </c>
      <c r="L91" s="108">
        <f t="shared" si="8"/>
        <v>0</v>
      </c>
    </row>
    <row r="92" spans="1:12" x14ac:dyDescent="0.5">
      <c r="A92" s="6" t="s">
        <v>167</v>
      </c>
      <c r="B92" s="197" t="s">
        <v>168</v>
      </c>
      <c r="C92" s="219">
        <v>380</v>
      </c>
      <c r="D92" s="72">
        <v>83</v>
      </c>
      <c r="E92" s="72">
        <v>0</v>
      </c>
      <c r="F92" s="190">
        <f t="shared" si="6"/>
        <v>83</v>
      </c>
      <c r="G92" s="102">
        <v>50</v>
      </c>
      <c r="H92" s="104">
        <v>31</v>
      </c>
      <c r="I92" s="73">
        <v>2</v>
      </c>
      <c r="J92" s="109"/>
      <c r="K92" s="87">
        <f t="shared" si="7"/>
        <v>0.21842105263157896</v>
      </c>
      <c r="L92" s="108">
        <f t="shared" si="8"/>
        <v>0</v>
      </c>
    </row>
    <row r="93" spans="1:12" x14ac:dyDescent="0.5">
      <c r="A93" s="6" t="s">
        <v>169</v>
      </c>
      <c r="B93" s="197" t="s">
        <v>170</v>
      </c>
      <c r="C93" s="219">
        <v>316</v>
      </c>
      <c r="D93" s="72">
        <v>82</v>
      </c>
      <c r="E93" s="72">
        <v>0</v>
      </c>
      <c r="F93" s="190">
        <f t="shared" si="6"/>
        <v>82</v>
      </c>
      <c r="G93" s="102">
        <v>39</v>
      </c>
      <c r="H93" s="104">
        <v>42</v>
      </c>
      <c r="I93" s="73">
        <v>1</v>
      </c>
      <c r="J93" s="109"/>
      <c r="K93" s="87">
        <f t="shared" si="7"/>
        <v>0.25949367088607594</v>
      </c>
      <c r="L93" s="108">
        <f t="shared" si="8"/>
        <v>0</v>
      </c>
    </row>
    <row r="94" spans="1:12" x14ac:dyDescent="0.5">
      <c r="A94" s="6" t="s">
        <v>171</v>
      </c>
      <c r="B94" s="197" t="s">
        <v>172</v>
      </c>
      <c r="C94" s="219">
        <v>283</v>
      </c>
      <c r="D94" s="72">
        <v>112</v>
      </c>
      <c r="E94" s="72">
        <v>0</v>
      </c>
      <c r="F94" s="190">
        <f t="shared" si="6"/>
        <v>112</v>
      </c>
      <c r="G94" s="102">
        <v>79</v>
      </c>
      <c r="H94" s="104">
        <v>32</v>
      </c>
      <c r="I94" s="73">
        <v>1</v>
      </c>
      <c r="J94" s="110"/>
      <c r="K94" s="87">
        <f t="shared" si="7"/>
        <v>0.39575971731448761</v>
      </c>
      <c r="L94" s="108">
        <f t="shared" si="8"/>
        <v>0</v>
      </c>
    </row>
    <row r="95" spans="1:12" x14ac:dyDescent="0.5">
      <c r="A95" s="6" t="s">
        <v>173</v>
      </c>
      <c r="B95" s="197" t="s">
        <v>174</v>
      </c>
      <c r="C95" s="219">
        <v>144</v>
      </c>
      <c r="D95" s="72">
        <v>67</v>
      </c>
      <c r="E95" s="72">
        <v>0</v>
      </c>
      <c r="F95" s="190">
        <f t="shared" si="6"/>
        <v>67</v>
      </c>
      <c r="G95" s="102">
        <v>36</v>
      </c>
      <c r="H95" s="104">
        <v>30</v>
      </c>
      <c r="I95" s="73">
        <v>1</v>
      </c>
      <c r="J95" s="109"/>
      <c r="K95" s="87">
        <f t="shared" si="7"/>
        <v>0.46527777777777779</v>
      </c>
      <c r="L95" s="108">
        <f t="shared" si="8"/>
        <v>0</v>
      </c>
    </row>
    <row r="96" spans="1:12" x14ac:dyDescent="0.5">
      <c r="A96" s="6" t="s">
        <v>175</v>
      </c>
      <c r="B96" s="197" t="s">
        <v>176</v>
      </c>
      <c r="C96" s="219">
        <v>361</v>
      </c>
      <c r="D96" s="72">
        <v>157</v>
      </c>
      <c r="E96" s="72">
        <v>2</v>
      </c>
      <c r="F96" s="190">
        <f t="shared" si="6"/>
        <v>155</v>
      </c>
      <c r="G96" s="102">
        <v>154</v>
      </c>
      <c r="H96" s="104">
        <v>1</v>
      </c>
      <c r="I96" s="73"/>
      <c r="J96" s="109"/>
      <c r="K96" s="87">
        <f t="shared" si="7"/>
        <v>0.43490304709141275</v>
      </c>
      <c r="L96" s="108">
        <f t="shared" si="8"/>
        <v>0</v>
      </c>
    </row>
    <row r="97" spans="1:12" x14ac:dyDescent="0.5">
      <c r="A97" s="6" t="s">
        <v>177</v>
      </c>
      <c r="B97" s="197" t="s">
        <v>178</v>
      </c>
      <c r="C97" s="219">
        <v>250</v>
      </c>
      <c r="D97" s="72">
        <v>132</v>
      </c>
      <c r="E97" s="72">
        <v>1</v>
      </c>
      <c r="F97" s="190">
        <f t="shared" si="6"/>
        <v>131</v>
      </c>
      <c r="G97" s="102">
        <v>128</v>
      </c>
      <c r="H97" s="104">
        <v>1</v>
      </c>
      <c r="I97" s="73">
        <v>2</v>
      </c>
      <c r="J97" s="109"/>
      <c r="K97" s="87">
        <f t="shared" si="7"/>
        <v>0.52800000000000002</v>
      </c>
      <c r="L97" s="108">
        <f t="shared" si="8"/>
        <v>0</v>
      </c>
    </row>
    <row r="98" spans="1:12" x14ac:dyDescent="0.5">
      <c r="A98" s="6" t="s">
        <v>179</v>
      </c>
      <c r="B98" s="196" t="s">
        <v>180</v>
      </c>
      <c r="C98" s="219">
        <v>408</v>
      </c>
      <c r="D98" s="72">
        <v>113</v>
      </c>
      <c r="E98" s="72">
        <v>0</v>
      </c>
      <c r="F98" s="190">
        <f t="shared" si="6"/>
        <v>113</v>
      </c>
      <c r="G98" s="102">
        <v>106</v>
      </c>
      <c r="H98" s="104">
        <v>4</v>
      </c>
      <c r="I98" s="73">
        <v>3</v>
      </c>
      <c r="J98" s="109"/>
      <c r="K98" s="87">
        <f t="shared" si="7"/>
        <v>0.27696078431372551</v>
      </c>
      <c r="L98" s="108">
        <f t="shared" si="8"/>
        <v>0</v>
      </c>
    </row>
    <row r="99" spans="1:12" x14ac:dyDescent="0.5">
      <c r="A99" s="6" t="s">
        <v>181</v>
      </c>
      <c r="B99" s="196" t="s">
        <v>182</v>
      </c>
      <c r="C99" s="219">
        <v>605</v>
      </c>
      <c r="D99" s="72">
        <v>193</v>
      </c>
      <c r="E99" s="72">
        <v>1</v>
      </c>
      <c r="F99" s="190">
        <f t="shared" si="6"/>
        <v>192</v>
      </c>
      <c r="G99" s="102">
        <v>121</v>
      </c>
      <c r="H99" s="104">
        <v>65</v>
      </c>
      <c r="I99" s="73">
        <v>6</v>
      </c>
      <c r="J99" s="109"/>
      <c r="K99" s="87">
        <f t="shared" si="7"/>
        <v>0.31900826446280994</v>
      </c>
      <c r="L99" s="108">
        <f t="shared" si="8"/>
        <v>0</v>
      </c>
    </row>
    <row r="100" spans="1:12" x14ac:dyDescent="0.5">
      <c r="A100" s="6" t="s">
        <v>183</v>
      </c>
      <c r="B100" s="196" t="s">
        <v>184</v>
      </c>
      <c r="C100" s="219">
        <v>571</v>
      </c>
      <c r="D100" s="72">
        <v>39</v>
      </c>
      <c r="E100" s="72">
        <v>0</v>
      </c>
      <c r="F100" s="190">
        <f t="shared" si="6"/>
        <v>39</v>
      </c>
      <c r="G100" s="102">
        <v>38</v>
      </c>
      <c r="H100" s="104">
        <v>1</v>
      </c>
      <c r="I100" s="73"/>
      <c r="J100" s="109"/>
      <c r="K100" s="87">
        <f t="shared" si="7"/>
        <v>6.8301225919439573E-2</v>
      </c>
      <c r="L100" s="108">
        <f t="shared" si="8"/>
        <v>0</v>
      </c>
    </row>
    <row r="101" spans="1:12" x14ac:dyDescent="0.5">
      <c r="A101" s="6" t="s">
        <v>185</v>
      </c>
      <c r="B101" s="196" t="s">
        <v>186</v>
      </c>
      <c r="C101" s="219">
        <v>170</v>
      </c>
      <c r="D101" s="72">
        <v>77</v>
      </c>
      <c r="E101" s="72">
        <v>1</v>
      </c>
      <c r="F101" s="190">
        <f t="shared" si="6"/>
        <v>76</v>
      </c>
      <c r="G101" s="102">
        <v>41</v>
      </c>
      <c r="H101" s="104">
        <v>26</v>
      </c>
      <c r="I101" s="73">
        <v>9</v>
      </c>
      <c r="J101" s="109"/>
      <c r="K101" s="87">
        <f t="shared" si="7"/>
        <v>0.45294117647058824</v>
      </c>
      <c r="L101" s="108">
        <f t="shared" si="8"/>
        <v>0</v>
      </c>
    </row>
    <row r="102" spans="1:12" x14ac:dyDescent="0.5">
      <c r="A102" s="6" t="s">
        <v>187</v>
      </c>
      <c r="B102" s="196" t="s">
        <v>188</v>
      </c>
      <c r="C102" s="219">
        <v>135</v>
      </c>
      <c r="D102" s="72">
        <v>46</v>
      </c>
      <c r="E102" s="72">
        <v>0</v>
      </c>
      <c r="F102" s="190">
        <f t="shared" si="6"/>
        <v>46</v>
      </c>
      <c r="G102" s="102">
        <v>34</v>
      </c>
      <c r="H102" s="104">
        <v>11</v>
      </c>
      <c r="I102" s="73">
        <v>1</v>
      </c>
      <c r="J102" s="109"/>
      <c r="K102" s="87">
        <f t="shared" si="7"/>
        <v>0.34074074074074073</v>
      </c>
      <c r="L102" s="108">
        <f t="shared" si="8"/>
        <v>0</v>
      </c>
    </row>
    <row r="103" spans="1:12" x14ac:dyDescent="0.5">
      <c r="A103" s="6" t="s">
        <v>189</v>
      </c>
      <c r="B103" s="196" t="s">
        <v>190</v>
      </c>
      <c r="C103" s="219">
        <v>401</v>
      </c>
      <c r="D103" s="72">
        <v>139</v>
      </c>
      <c r="E103" s="72">
        <v>3</v>
      </c>
      <c r="F103" s="190">
        <f t="shared" si="6"/>
        <v>136</v>
      </c>
      <c r="G103" s="102">
        <v>123</v>
      </c>
      <c r="H103" s="104">
        <v>6</v>
      </c>
      <c r="I103" s="73">
        <v>7</v>
      </c>
      <c r="J103" s="109"/>
      <c r="K103" s="87">
        <f t="shared" si="7"/>
        <v>0.34663341645885287</v>
      </c>
      <c r="L103" s="108">
        <f t="shared" si="8"/>
        <v>0</v>
      </c>
    </row>
    <row r="104" spans="1:12" x14ac:dyDescent="0.5">
      <c r="A104" s="6" t="s">
        <v>191</v>
      </c>
      <c r="B104" s="196" t="s">
        <v>192</v>
      </c>
      <c r="C104" s="219">
        <v>204</v>
      </c>
      <c r="D104" s="72">
        <v>109</v>
      </c>
      <c r="E104" s="72">
        <v>0</v>
      </c>
      <c r="F104" s="190">
        <f t="shared" si="6"/>
        <v>109</v>
      </c>
      <c r="G104" s="102">
        <v>93</v>
      </c>
      <c r="H104" s="104">
        <v>11</v>
      </c>
      <c r="I104" s="73">
        <v>5</v>
      </c>
      <c r="J104" s="109"/>
      <c r="K104" s="87">
        <f t="shared" si="7"/>
        <v>0.53431372549019607</v>
      </c>
      <c r="L104" s="108">
        <f t="shared" si="8"/>
        <v>0</v>
      </c>
    </row>
    <row r="105" spans="1:12" x14ac:dyDescent="0.5">
      <c r="A105" s="6" t="s">
        <v>193</v>
      </c>
      <c r="B105" s="196" t="s">
        <v>194</v>
      </c>
      <c r="C105" s="219">
        <v>741</v>
      </c>
      <c r="D105" s="72">
        <v>246</v>
      </c>
      <c r="E105" s="72">
        <v>8</v>
      </c>
      <c r="F105" s="190">
        <v>238</v>
      </c>
      <c r="G105" s="102">
        <v>172</v>
      </c>
      <c r="H105" s="104">
        <v>40</v>
      </c>
      <c r="I105" s="73">
        <v>26</v>
      </c>
      <c r="J105" s="109"/>
      <c r="K105" s="87">
        <f t="shared" si="7"/>
        <v>0.33198380566801622</v>
      </c>
      <c r="L105" s="108">
        <f t="shared" si="8"/>
        <v>0</v>
      </c>
    </row>
    <row r="106" spans="1:12" x14ac:dyDescent="0.5">
      <c r="A106" s="6" t="s">
        <v>195</v>
      </c>
      <c r="B106" s="196" t="s">
        <v>196</v>
      </c>
      <c r="C106" s="219">
        <v>480</v>
      </c>
      <c r="D106" s="72">
        <v>153</v>
      </c>
      <c r="E106" s="72">
        <v>0</v>
      </c>
      <c r="F106" s="190">
        <f t="shared" si="6"/>
        <v>153</v>
      </c>
      <c r="G106" s="102">
        <v>131</v>
      </c>
      <c r="H106" s="104">
        <v>7</v>
      </c>
      <c r="I106" s="73">
        <v>15</v>
      </c>
      <c r="J106" s="109"/>
      <c r="K106" s="87">
        <f t="shared" si="7"/>
        <v>0.31874999999999998</v>
      </c>
      <c r="L106" s="108">
        <f t="shared" si="8"/>
        <v>0</v>
      </c>
    </row>
    <row r="107" spans="1:12" x14ac:dyDescent="0.5">
      <c r="A107" s="6" t="s">
        <v>197</v>
      </c>
      <c r="B107" s="196" t="s">
        <v>198</v>
      </c>
      <c r="C107" s="219">
        <v>696</v>
      </c>
      <c r="D107" s="72">
        <v>203</v>
      </c>
      <c r="E107" s="72">
        <v>2</v>
      </c>
      <c r="F107" s="190">
        <f t="shared" si="6"/>
        <v>201</v>
      </c>
      <c r="G107" s="102">
        <v>142</v>
      </c>
      <c r="H107" s="104">
        <v>57</v>
      </c>
      <c r="I107" s="73">
        <v>2</v>
      </c>
      <c r="J107" s="109"/>
      <c r="K107" s="87">
        <f t="shared" si="7"/>
        <v>0.29166666666666669</v>
      </c>
      <c r="L107" s="108">
        <f t="shared" si="8"/>
        <v>0</v>
      </c>
    </row>
    <row r="108" spans="1:12" x14ac:dyDescent="0.5">
      <c r="A108" s="6" t="s">
        <v>199</v>
      </c>
      <c r="B108" s="196" t="s">
        <v>200</v>
      </c>
      <c r="C108" s="219">
        <v>291</v>
      </c>
      <c r="D108" s="72">
        <v>84</v>
      </c>
      <c r="E108" s="72">
        <v>1</v>
      </c>
      <c r="F108" s="190">
        <f t="shared" si="6"/>
        <v>83</v>
      </c>
      <c r="G108" s="102">
        <v>79</v>
      </c>
      <c r="H108" s="104">
        <v>2</v>
      </c>
      <c r="I108" s="73">
        <v>2</v>
      </c>
      <c r="J108" s="109"/>
      <c r="K108" s="87">
        <f t="shared" si="7"/>
        <v>0.28865979381443296</v>
      </c>
      <c r="L108" s="108">
        <f t="shared" si="8"/>
        <v>0</v>
      </c>
    </row>
    <row r="109" spans="1:12" x14ac:dyDescent="0.5">
      <c r="A109" s="6" t="s">
        <v>201</v>
      </c>
      <c r="B109" s="196" t="s">
        <v>202</v>
      </c>
      <c r="C109" s="219">
        <v>385</v>
      </c>
      <c r="D109" s="72">
        <v>63</v>
      </c>
      <c r="E109" s="72">
        <v>1</v>
      </c>
      <c r="F109" s="190">
        <f t="shared" si="6"/>
        <v>62</v>
      </c>
      <c r="G109" s="102">
        <v>60</v>
      </c>
      <c r="H109" s="104">
        <v>1</v>
      </c>
      <c r="I109" s="73">
        <v>1</v>
      </c>
      <c r="J109" s="109"/>
      <c r="K109" s="87">
        <f t="shared" si="7"/>
        <v>0.16363636363636364</v>
      </c>
      <c r="L109" s="108">
        <f t="shared" si="8"/>
        <v>0</v>
      </c>
    </row>
    <row r="110" spans="1:12" x14ac:dyDescent="0.5">
      <c r="A110" s="6" t="s">
        <v>203</v>
      </c>
      <c r="B110" s="196" t="s">
        <v>204</v>
      </c>
      <c r="C110" s="219">
        <v>485</v>
      </c>
      <c r="D110" s="72">
        <v>132</v>
      </c>
      <c r="E110" s="72">
        <v>0</v>
      </c>
      <c r="F110" s="190">
        <f t="shared" si="6"/>
        <v>132</v>
      </c>
      <c r="G110" s="102">
        <v>117</v>
      </c>
      <c r="H110" s="104">
        <v>8</v>
      </c>
      <c r="I110" s="73">
        <v>7</v>
      </c>
      <c r="J110" s="109"/>
      <c r="K110" s="87">
        <f t="shared" si="7"/>
        <v>0.27216494845360822</v>
      </c>
      <c r="L110" s="108">
        <f t="shared" si="8"/>
        <v>0</v>
      </c>
    </row>
    <row r="111" spans="1:12" x14ac:dyDescent="0.5">
      <c r="A111" s="6" t="s">
        <v>205</v>
      </c>
      <c r="B111" s="196" t="s">
        <v>206</v>
      </c>
      <c r="C111" s="219">
        <v>181</v>
      </c>
      <c r="D111" s="72">
        <v>70</v>
      </c>
      <c r="E111" s="72">
        <v>0</v>
      </c>
      <c r="F111" s="190">
        <f t="shared" si="6"/>
        <v>70</v>
      </c>
      <c r="G111" s="102">
        <v>62</v>
      </c>
      <c r="H111" s="104">
        <v>7</v>
      </c>
      <c r="I111" s="73">
        <v>1</v>
      </c>
      <c r="J111" s="109"/>
      <c r="K111" s="87">
        <f t="shared" si="7"/>
        <v>0.38674033149171272</v>
      </c>
      <c r="L111" s="108">
        <f t="shared" si="8"/>
        <v>0</v>
      </c>
    </row>
    <row r="112" spans="1:12" x14ac:dyDescent="0.5">
      <c r="A112" s="6" t="s">
        <v>207</v>
      </c>
      <c r="B112" s="196" t="s">
        <v>208</v>
      </c>
      <c r="C112" s="219">
        <v>618</v>
      </c>
      <c r="D112" s="72">
        <v>154</v>
      </c>
      <c r="E112" s="72">
        <v>1</v>
      </c>
      <c r="F112" s="190">
        <f t="shared" si="6"/>
        <v>153</v>
      </c>
      <c r="G112" s="102">
        <v>130</v>
      </c>
      <c r="H112" s="104">
        <v>13</v>
      </c>
      <c r="I112" s="73">
        <v>10</v>
      </c>
      <c r="J112" s="109"/>
      <c r="K112" s="87">
        <f t="shared" si="7"/>
        <v>0.24919093851132687</v>
      </c>
      <c r="L112" s="108">
        <f t="shared" si="8"/>
        <v>0</v>
      </c>
    </row>
    <row r="113" spans="1:12" x14ac:dyDescent="0.5">
      <c r="A113" s="6" t="s">
        <v>209</v>
      </c>
      <c r="B113" s="196" t="s">
        <v>210</v>
      </c>
      <c r="C113" s="219">
        <v>382</v>
      </c>
      <c r="D113" s="72">
        <v>107</v>
      </c>
      <c r="E113" s="72">
        <v>6</v>
      </c>
      <c r="F113" s="190">
        <f t="shared" si="6"/>
        <v>101</v>
      </c>
      <c r="G113" s="102">
        <v>84</v>
      </c>
      <c r="H113" s="104">
        <v>6</v>
      </c>
      <c r="I113" s="73">
        <v>11</v>
      </c>
      <c r="J113" s="109"/>
      <c r="K113" s="87">
        <f t="shared" si="7"/>
        <v>0.28010471204188481</v>
      </c>
      <c r="L113" s="108">
        <f t="shared" si="8"/>
        <v>0</v>
      </c>
    </row>
    <row r="114" spans="1:12" x14ac:dyDescent="0.5">
      <c r="A114" s="6" t="s">
        <v>211</v>
      </c>
      <c r="B114" s="196" t="s">
        <v>212</v>
      </c>
      <c r="C114" s="219">
        <v>347</v>
      </c>
      <c r="D114" s="72">
        <v>184</v>
      </c>
      <c r="E114" s="72">
        <v>2</v>
      </c>
      <c r="F114" s="190">
        <f t="shared" si="6"/>
        <v>182</v>
      </c>
      <c r="G114" s="102">
        <v>123</v>
      </c>
      <c r="H114" s="104">
        <v>57</v>
      </c>
      <c r="I114" s="73">
        <v>2</v>
      </c>
      <c r="J114" s="109"/>
      <c r="K114" s="87">
        <f t="shared" si="7"/>
        <v>0.53025936599423629</v>
      </c>
      <c r="L114" s="108">
        <f t="shared" si="8"/>
        <v>0</v>
      </c>
    </row>
    <row r="115" spans="1:12" x14ac:dyDescent="0.5">
      <c r="A115" s="6" t="s">
        <v>213</v>
      </c>
      <c r="B115" s="196" t="s">
        <v>214</v>
      </c>
      <c r="C115" s="219">
        <v>511</v>
      </c>
      <c r="D115" s="72">
        <v>172</v>
      </c>
      <c r="E115" s="72">
        <v>2</v>
      </c>
      <c r="F115" s="190">
        <f t="shared" si="6"/>
        <v>170</v>
      </c>
      <c r="G115" s="102">
        <v>143</v>
      </c>
      <c r="H115" s="104">
        <v>13</v>
      </c>
      <c r="I115" s="73">
        <v>14</v>
      </c>
      <c r="J115" s="109"/>
      <c r="K115" s="87">
        <f t="shared" si="7"/>
        <v>0.33659491193737767</v>
      </c>
      <c r="L115" s="108">
        <f t="shared" si="8"/>
        <v>0</v>
      </c>
    </row>
    <row r="116" spans="1:12" x14ac:dyDescent="0.5">
      <c r="A116" s="6" t="s">
        <v>215</v>
      </c>
      <c r="B116" s="196" t="s">
        <v>216</v>
      </c>
      <c r="C116" s="219">
        <v>294</v>
      </c>
      <c r="D116" s="72">
        <v>63</v>
      </c>
      <c r="E116" s="72">
        <v>1</v>
      </c>
      <c r="F116" s="190">
        <f t="shared" si="6"/>
        <v>62</v>
      </c>
      <c r="G116" s="102">
        <v>57</v>
      </c>
      <c r="H116" s="104">
        <v>5</v>
      </c>
      <c r="I116" s="73"/>
      <c r="J116" s="109"/>
      <c r="K116" s="87">
        <f t="shared" si="7"/>
        <v>0.21428571428571427</v>
      </c>
      <c r="L116" s="108">
        <f t="shared" si="8"/>
        <v>0</v>
      </c>
    </row>
    <row r="117" spans="1:12" x14ac:dyDescent="0.5">
      <c r="A117" s="6" t="s">
        <v>217</v>
      </c>
      <c r="B117" s="196" t="s">
        <v>218</v>
      </c>
      <c r="C117" s="219">
        <v>451</v>
      </c>
      <c r="D117" s="72">
        <v>125</v>
      </c>
      <c r="E117" s="72">
        <v>0</v>
      </c>
      <c r="F117" s="190">
        <f t="shared" si="6"/>
        <v>125</v>
      </c>
      <c r="G117" s="102">
        <v>113</v>
      </c>
      <c r="H117" s="104">
        <v>9</v>
      </c>
      <c r="I117" s="73">
        <v>3</v>
      </c>
      <c r="J117" s="109"/>
      <c r="K117" s="87">
        <f t="shared" si="7"/>
        <v>0.27716186252771619</v>
      </c>
      <c r="L117" s="108">
        <f t="shared" si="8"/>
        <v>0</v>
      </c>
    </row>
    <row r="118" spans="1:12" x14ac:dyDescent="0.5">
      <c r="A118" s="6" t="s">
        <v>219</v>
      </c>
      <c r="B118" s="196" t="s">
        <v>220</v>
      </c>
      <c r="C118" s="219">
        <v>207</v>
      </c>
      <c r="D118" s="72">
        <v>31</v>
      </c>
      <c r="E118" s="72">
        <v>0</v>
      </c>
      <c r="F118" s="190">
        <f t="shared" si="6"/>
        <v>31</v>
      </c>
      <c r="G118" s="102">
        <v>24</v>
      </c>
      <c r="H118" s="104">
        <v>3</v>
      </c>
      <c r="I118" s="73">
        <v>4</v>
      </c>
      <c r="J118" s="109"/>
      <c r="K118" s="87">
        <f t="shared" si="7"/>
        <v>0.14975845410628019</v>
      </c>
      <c r="L118" s="108">
        <f t="shared" si="8"/>
        <v>0</v>
      </c>
    </row>
    <row r="119" spans="1:12" x14ac:dyDescent="0.5">
      <c r="A119" s="6" t="s">
        <v>221</v>
      </c>
      <c r="B119" s="196" t="s">
        <v>222</v>
      </c>
      <c r="C119" s="219">
        <v>388</v>
      </c>
      <c r="D119" s="72">
        <v>147</v>
      </c>
      <c r="E119" s="72">
        <v>0</v>
      </c>
      <c r="F119" s="190">
        <f t="shared" si="6"/>
        <v>147</v>
      </c>
      <c r="G119" s="102">
        <v>126</v>
      </c>
      <c r="H119" s="104">
        <v>19</v>
      </c>
      <c r="I119" s="73">
        <v>2</v>
      </c>
      <c r="J119" s="109"/>
      <c r="K119" s="87">
        <f t="shared" si="7"/>
        <v>0.37886597938144329</v>
      </c>
      <c r="L119" s="108">
        <f t="shared" si="8"/>
        <v>0</v>
      </c>
    </row>
    <row r="120" spans="1:12" x14ac:dyDescent="0.5">
      <c r="A120" s="6" t="s">
        <v>223</v>
      </c>
      <c r="B120" s="196" t="s">
        <v>224</v>
      </c>
      <c r="C120" s="219">
        <v>284</v>
      </c>
      <c r="D120" s="72">
        <v>112</v>
      </c>
      <c r="E120" s="72">
        <v>3</v>
      </c>
      <c r="F120" s="190">
        <f t="shared" si="6"/>
        <v>109</v>
      </c>
      <c r="G120" s="102">
        <v>105</v>
      </c>
      <c r="H120" s="104">
        <v>4</v>
      </c>
      <c r="I120" s="73"/>
      <c r="J120" s="111"/>
      <c r="K120" s="87">
        <f t="shared" si="7"/>
        <v>0.39436619718309857</v>
      </c>
      <c r="L120" s="108">
        <f t="shared" si="8"/>
        <v>0</v>
      </c>
    </row>
    <row r="121" spans="1:12" x14ac:dyDescent="0.5">
      <c r="A121" s="6" t="s">
        <v>225</v>
      </c>
      <c r="B121" s="196" t="s">
        <v>226</v>
      </c>
      <c r="C121" s="219">
        <v>420</v>
      </c>
      <c r="D121" s="72">
        <v>114</v>
      </c>
      <c r="E121" s="72">
        <v>6</v>
      </c>
      <c r="F121" s="190">
        <f t="shared" si="6"/>
        <v>108</v>
      </c>
      <c r="G121" s="102">
        <v>84</v>
      </c>
      <c r="H121" s="104">
        <v>16</v>
      </c>
      <c r="I121" s="73">
        <v>8</v>
      </c>
      <c r="J121" s="109"/>
      <c r="K121" s="87">
        <f t="shared" si="7"/>
        <v>0.27142857142857141</v>
      </c>
      <c r="L121" s="108">
        <f t="shared" si="8"/>
        <v>0</v>
      </c>
    </row>
    <row r="122" spans="1:12" x14ac:dyDescent="0.5">
      <c r="A122" s="6" t="s">
        <v>227</v>
      </c>
      <c r="B122" s="196" t="s">
        <v>228</v>
      </c>
      <c r="C122" s="219">
        <v>415</v>
      </c>
      <c r="D122" s="72">
        <v>121</v>
      </c>
      <c r="E122" s="72">
        <v>4</v>
      </c>
      <c r="F122" s="190">
        <f t="shared" si="6"/>
        <v>117</v>
      </c>
      <c r="G122" s="102">
        <v>71</v>
      </c>
      <c r="H122" s="104">
        <v>27</v>
      </c>
      <c r="I122" s="73">
        <v>19</v>
      </c>
      <c r="J122" s="109"/>
      <c r="K122" s="87">
        <f t="shared" si="7"/>
        <v>0.29156626506024097</v>
      </c>
      <c r="L122" s="108">
        <f t="shared" si="8"/>
        <v>0</v>
      </c>
    </row>
    <row r="123" spans="1:12" x14ac:dyDescent="0.5">
      <c r="A123" s="6" t="s">
        <v>229</v>
      </c>
      <c r="B123" s="196" t="s">
        <v>230</v>
      </c>
      <c r="C123" s="219">
        <v>198</v>
      </c>
      <c r="D123" s="72">
        <v>64</v>
      </c>
      <c r="E123" s="72">
        <v>1</v>
      </c>
      <c r="F123" s="190">
        <f t="shared" si="6"/>
        <v>63</v>
      </c>
      <c r="G123" s="102">
        <v>45</v>
      </c>
      <c r="H123" s="104">
        <v>18</v>
      </c>
      <c r="I123" s="73"/>
      <c r="J123" s="109"/>
      <c r="K123" s="87">
        <f t="shared" si="7"/>
        <v>0.32323232323232326</v>
      </c>
      <c r="L123" s="108">
        <f t="shared" si="8"/>
        <v>0</v>
      </c>
    </row>
    <row r="124" spans="1:12" x14ac:dyDescent="0.5">
      <c r="A124" s="6" t="s">
        <v>231</v>
      </c>
      <c r="B124" s="196" t="s">
        <v>232</v>
      </c>
      <c r="C124" s="219">
        <v>402</v>
      </c>
      <c r="D124" s="72">
        <v>158</v>
      </c>
      <c r="E124" s="72">
        <v>2</v>
      </c>
      <c r="F124" s="190">
        <f t="shared" si="6"/>
        <v>156</v>
      </c>
      <c r="G124" s="102">
        <v>112</v>
      </c>
      <c r="H124" s="104">
        <v>29</v>
      </c>
      <c r="I124" s="73">
        <v>15</v>
      </c>
      <c r="J124" s="109"/>
      <c r="K124" s="87">
        <f t="shared" si="7"/>
        <v>0.39303482587064675</v>
      </c>
      <c r="L124" s="108">
        <f t="shared" si="8"/>
        <v>0</v>
      </c>
    </row>
    <row r="125" spans="1:12" x14ac:dyDescent="0.5">
      <c r="A125" s="6" t="s">
        <v>233</v>
      </c>
      <c r="B125" s="197" t="s">
        <v>234</v>
      </c>
      <c r="C125" s="219">
        <v>536</v>
      </c>
      <c r="D125" s="72">
        <v>219</v>
      </c>
      <c r="E125" s="72">
        <v>1</v>
      </c>
      <c r="F125" s="190">
        <f t="shared" si="6"/>
        <v>218</v>
      </c>
      <c r="G125" s="102">
        <v>205</v>
      </c>
      <c r="H125" s="104">
        <v>9</v>
      </c>
      <c r="I125" s="73">
        <v>4</v>
      </c>
      <c r="J125" s="109"/>
      <c r="K125" s="87">
        <f t="shared" si="7"/>
        <v>0.40858208955223879</v>
      </c>
      <c r="L125" s="108">
        <f t="shared" si="8"/>
        <v>0</v>
      </c>
    </row>
    <row r="126" spans="1:12" x14ac:dyDescent="0.5">
      <c r="A126" s="6" t="s">
        <v>235</v>
      </c>
      <c r="B126" s="197" t="s">
        <v>236</v>
      </c>
      <c r="C126" s="219">
        <v>463</v>
      </c>
      <c r="D126" s="72">
        <v>183</v>
      </c>
      <c r="E126" s="72">
        <v>3</v>
      </c>
      <c r="F126" s="190">
        <f t="shared" si="6"/>
        <v>180</v>
      </c>
      <c r="G126" s="102">
        <v>130</v>
      </c>
      <c r="H126" s="104">
        <v>49</v>
      </c>
      <c r="I126" s="73">
        <v>1</v>
      </c>
      <c r="J126" s="109"/>
      <c r="K126" s="87">
        <f t="shared" si="7"/>
        <v>0.39524838012958963</v>
      </c>
      <c r="L126" s="108">
        <f t="shared" si="8"/>
        <v>0</v>
      </c>
    </row>
    <row r="127" spans="1:12" x14ac:dyDescent="0.5">
      <c r="A127" s="6" t="s">
        <v>237</v>
      </c>
      <c r="B127" s="197" t="s">
        <v>238</v>
      </c>
      <c r="C127" s="219">
        <v>378</v>
      </c>
      <c r="D127" s="72">
        <v>131</v>
      </c>
      <c r="E127" s="72">
        <v>1</v>
      </c>
      <c r="F127" s="190">
        <f t="shared" si="6"/>
        <v>130</v>
      </c>
      <c r="G127" s="102">
        <v>112</v>
      </c>
      <c r="H127" s="104">
        <v>18</v>
      </c>
      <c r="I127" s="73"/>
      <c r="J127" s="109"/>
      <c r="K127" s="87">
        <f t="shared" si="7"/>
        <v>0.34656084656084657</v>
      </c>
      <c r="L127" s="108">
        <f t="shared" si="8"/>
        <v>0</v>
      </c>
    </row>
    <row r="128" spans="1:12" x14ac:dyDescent="0.5">
      <c r="A128" s="6" t="s">
        <v>239</v>
      </c>
      <c r="B128" s="197" t="s">
        <v>240</v>
      </c>
      <c r="C128" s="219">
        <v>559</v>
      </c>
      <c r="D128" s="72">
        <v>248</v>
      </c>
      <c r="E128" s="72">
        <v>2</v>
      </c>
      <c r="F128" s="190">
        <f t="shared" si="6"/>
        <v>246</v>
      </c>
      <c r="G128" s="102">
        <v>230</v>
      </c>
      <c r="H128" s="104">
        <v>15</v>
      </c>
      <c r="I128" s="73">
        <v>1</v>
      </c>
      <c r="J128" s="109"/>
      <c r="K128" s="87">
        <f t="shared" si="7"/>
        <v>0.44364937388193204</v>
      </c>
      <c r="L128" s="108">
        <f t="shared" si="8"/>
        <v>0</v>
      </c>
    </row>
    <row r="129" spans="1:12" x14ac:dyDescent="0.5">
      <c r="A129" s="6" t="s">
        <v>241</v>
      </c>
      <c r="B129" s="197" t="s">
        <v>242</v>
      </c>
      <c r="C129" s="219">
        <v>369</v>
      </c>
      <c r="D129" s="72">
        <v>115</v>
      </c>
      <c r="E129" s="72">
        <v>0</v>
      </c>
      <c r="F129" s="190">
        <f t="shared" si="6"/>
        <v>115</v>
      </c>
      <c r="G129" s="102">
        <v>91</v>
      </c>
      <c r="H129" s="104">
        <v>17</v>
      </c>
      <c r="I129" s="73">
        <v>7</v>
      </c>
      <c r="J129" s="109"/>
      <c r="K129" s="87">
        <f t="shared" si="7"/>
        <v>0.31165311653116529</v>
      </c>
      <c r="L129" s="108">
        <f t="shared" si="8"/>
        <v>0</v>
      </c>
    </row>
    <row r="130" spans="1:12" x14ac:dyDescent="0.5">
      <c r="A130" s="6" t="s">
        <v>243</v>
      </c>
      <c r="B130" s="197" t="s">
        <v>244</v>
      </c>
      <c r="C130" s="219">
        <v>138</v>
      </c>
      <c r="D130" s="72">
        <v>60</v>
      </c>
      <c r="E130" s="72">
        <v>2</v>
      </c>
      <c r="F130" s="190">
        <f t="shared" si="6"/>
        <v>58</v>
      </c>
      <c r="G130" s="102">
        <v>24</v>
      </c>
      <c r="H130" s="104">
        <v>33</v>
      </c>
      <c r="I130" s="73">
        <v>1</v>
      </c>
      <c r="J130" s="109"/>
      <c r="K130" s="87">
        <f t="shared" si="7"/>
        <v>0.43478260869565216</v>
      </c>
      <c r="L130" s="108">
        <f t="shared" si="8"/>
        <v>0</v>
      </c>
    </row>
    <row r="131" spans="1:12" x14ac:dyDescent="0.5">
      <c r="A131" s="6" t="s">
        <v>245</v>
      </c>
      <c r="B131" s="197" t="s">
        <v>246</v>
      </c>
      <c r="C131" s="219">
        <v>344</v>
      </c>
      <c r="D131" s="72">
        <v>152</v>
      </c>
      <c r="E131" s="72">
        <v>2</v>
      </c>
      <c r="F131" s="190">
        <f t="shared" si="6"/>
        <v>150</v>
      </c>
      <c r="G131" s="102">
        <v>58</v>
      </c>
      <c r="H131" s="104">
        <v>88</v>
      </c>
      <c r="I131" s="73">
        <v>4</v>
      </c>
      <c r="J131" s="109"/>
      <c r="K131" s="87">
        <f t="shared" si="7"/>
        <v>0.44186046511627908</v>
      </c>
      <c r="L131" s="108">
        <f t="shared" si="8"/>
        <v>0</v>
      </c>
    </row>
    <row r="132" spans="1:12" x14ac:dyDescent="0.5">
      <c r="A132" s="6" t="s">
        <v>247</v>
      </c>
      <c r="B132" s="197" t="s">
        <v>248</v>
      </c>
      <c r="C132" s="219">
        <v>99</v>
      </c>
      <c r="D132" s="72">
        <v>51</v>
      </c>
      <c r="E132" s="72">
        <v>0</v>
      </c>
      <c r="F132" s="190">
        <f t="shared" si="6"/>
        <v>51</v>
      </c>
      <c r="G132" s="102">
        <v>40</v>
      </c>
      <c r="H132" s="104">
        <v>11</v>
      </c>
      <c r="I132" s="73"/>
      <c r="J132" s="109"/>
      <c r="K132" s="87">
        <f t="shared" si="7"/>
        <v>0.51515151515151514</v>
      </c>
      <c r="L132" s="108">
        <f t="shared" si="8"/>
        <v>0</v>
      </c>
    </row>
    <row r="133" spans="1:12" x14ac:dyDescent="0.5">
      <c r="A133" s="6" t="s">
        <v>249</v>
      </c>
      <c r="B133" s="197" t="s">
        <v>250</v>
      </c>
      <c r="C133" s="219">
        <v>128</v>
      </c>
      <c r="D133" s="72">
        <v>44</v>
      </c>
      <c r="E133" s="72">
        <v>0</v>
      </c>
      <c r="F133" s="190">
        <f t="shared" si="6"/>
        <v>44</v>
      </c>
      <c r="G133" s="102">
        <v>32</v>
      </c>
      <c r="H133" s="104">
        <v>8</v>
      </c>
      <c r="I133" s="73">
        <v>4</v>
      </c>
      <c r="J133" s="109"/>
      <c r="K133" s="87">
        <f t="shared" si="7"/>
        <v>0.34375</v>
      </c>
      <c r="L133" s="108">
        <f t="shared" si="8"/>
        <v>0</v>
      </c>
    </row>
    <row r="134" spans="1:12" x14ac:dyDescent="0.5">
      <c r="A134" s="6" t="s">
        <v>251</v>
      </c>
      <c r="B134" s="197" t="s">
        <v>252</v>
      </c>
      <c r="C134" s="219">
        <v>499</v>
      </c>
      <c r="D134" s="72">
        <v>122</v>
      </c>
      <c r="E134" s="72">
        <v>1</v>
      </c>
      <c r="F134" s="190">
        <f t="shared" si="6"/>
        <v>121</v>
      </c>
      <c r="G134" s="102">
        <v>78</v>
      </c>
      <c r="H134" s="104">
        <v>39</v>
      </c>
      <c r="I134" s="73">
        <v>4</v>
      </c>
      <c r="J134" s="109"/>
      <c r="K134" s="87">
        <f t="shared" si="7"/>
        <v>0.24448897795591182</v>
      </c>
      <c r="L134" s="108">
        <f t="shared" si="8"/>
        <v>0</v>
      </c>
    </row>
    <row r="135" spans="1:12" x14ac:dyDescent="0.5">
      <c r="A135" s="6" t="s">
        <v>253</v>
      </c>
      <c r="B135" s="197" t="s">
        <v>254</v>
      </c>
      <c r="C135" s="219">
        <v>258</v>
      </c>
      <c r="D135" s="72">
        <v>104</v>
      </c>
      <c r="E135" s="72">
        <v>1</v>
      </c>
      <c r="F135" s="190">
        <f t="shared" si="6"/>
        <v>103</v>
      </c>
      <c r="G135" s="102">
        <v>82</v>
      </c>
      <c r="H135" s="104">
        <v>19</v>
      </c>
      <c r="I135" s="73">
        <v>2</v>
      </c>
      <c r="J135" s="109"/>
      <c r="K135" s="87">
        <f t="shared" si="7"/>
        <v>0.40310077519379844</v>
      </c>
      <c r="L135" s="108">
        <f t="shared" si="8"/>
        <v>0</v>
      </c>
    </row>
    <row r="136" spans="1:12" x14ac:dyDescent="0.5">
      <c r="A136" s="6" t="s">
        <v>255</v>
      </c>
      <c r="B136" s="197" t="s">
        <v>256</v>
      </c>
      <c r="C136" s="219">
        <v>614</v>
      </c>
      <c r="D136" s="72">
        <v>153</v>
      </c>
      <c r="E136" s="72">
        <v>2</v>
      </c>
      <c r="F136" s="190">
        <f t="shared" si="6"/>
        <v>151</v>
      </c>
      <c r="G136" s="102">
        <v>117</v>
      </c>
      <c r="H136" s="104">
        <v>29</v>
      </c>
      <c r="I136" s="73">
        <v>5</v>
      </c>
      <c r="J136" s="109"/>
      <c r="K136" s="87">
        <f t="shared" si="7"/>
        <v>0.249185667752443</v>
      </c>
      <c r="L136" s="108">
        <f t="shared" si="8"/>
        <v>0</v>
      </c>
    </row>
    <row r="137" spans="1:12" x14ac:dyDescent="0.5">
      <c r="A137" s="6" t="s">
        <v>257</v>
      </c>
      <c r="B137" s="197" t="s">
        <v>258</v>
      </c>
      <c r="C137" s="219">
        <v>322</v>
      </c>
      <c r="D137" s="72">
        <v>101</v>
      </c>
      <c r="E137" s="72">
        <v>0</v>
      </c>
      <c r="F137" s="190">
        <f t="shared" si="6"/>
        <v>101</v>
      </c>
      <c r="G137" s="102">
        <v>78</v>
      </c>
      <c r="H137" s="104">
        <v>20</v>
      </c>
      <c r="I137" s="73">
        <v>3</v>
      </c>
      <c r="J137" s="109"/>
      <c r="K137" s="87">
        <f t="shared" si="7"/>
        <v>0.31366459627329191</v>
      </c>
      <c r="L137" s="108">
        <f t="shared" si="8"/>
        <v>0</v>
      </c>
    </row>
    <row r="138" spans="1:12" x14ac:dyDescent="0.5">
      <c r="A138" s="6" t="s">
        <v>259</v>
      </c>
      <c r="B138" s="197" t="s">
        <v>260</v>
      </c>
      <c r="C138" s="219">
        <v>568</v>
      </c>
      <c r="D138" s="72">
        <v>347</v>
      </c>
      <c r="E138" s="72">
        <v>7</v>
      </c>
      <c r="F138" s="190">
        <f t="shared" si="6"/>
        <v>340</v>
      </c>
      <c r="G138" s="102">
        <v>296</v>
      </c>
      <c r="H138" s="104">
        <v>39</v>
      </c>
      <c r="I138" s="73">
        <v>5</v>
      </c>
      <c r="J138" s="109"/>
      <c r="K138" s="87">
        <f t="shared" si="7"/>
        <v>0.6109154929577465</v>
      </c>
      <c r="L138" s="108">
        <f t="shared" si="8"/>
        <v>0</v>
      </c>
    </row>
    <row r="139" spans="1:12" x14ac:dyDescent="0.5">
      <c r="A139" s="6" t="s">
        <v>261</v>
      </c>
      <c r="B139" s="197" t="s">
        <v>262</v>
      </c>
      <c r="C139" s="219">
        <v>170</v>
      </c>
      <c r="D139" s="72">
        <v>82</v>
      </c>
      <c r="E139" s="72">
        <v>2</v>
      </c>
      <c r="F139" s="190">
        <f t="shared" si="6"/>
        <v>80</v>
      </c>
      <c r="G139" s="102">
        <v>70</v>
      </c>
      <c r="H139" s="104">
        <v>9</v>
      </c>
      <c r="I139" s="73">
        <v>1</v>
      </c>
      <c r="J139" s="109"/>
      <c r="K139" s="87">
        <f t="shared" si="7"/>
        <v>0.4823529411764706</v>
      </c>
      <c r="L139" s="108">
        <f t="shared" si="8"/>
        <v>0</v>
      </c>
    </row>
    <row r="140" spans="1:12" x14ac:dyDescent="0.5">
      <c r="A140" s="6" t="s">
        <v>263</v>
      </c>
      <c r="B140" s="197" t="s">
        <v>264</v>
      </c>
      <c r="C140" s="219">
        <v>609</v>
      </c>
      <c r="D140" s="72">
        <v>250</v>
      </c>
      <c r="E140" s="72">
        <v>2</v>
      </c>
      <c r="F140" s="190">
        <f t="shared" si="6"/>
        <v>248</v>
      </c>
      <c r="G140" s="102">
        <v>213</v>
      </c>
      <c r="H140" s="104">
        <v>32</v>
      </c>
      <c r="I140" s="73">
        <v>3</v>
      </c>
      <c r="J140" s="109"/>
      <c r="K140" s="87">
        <f t="shared" si="7"/>
        <v>0.41050903119868637</v>
      </c>
      <c r="L140" s="108">
        <f t="shared" si="8"/>
        <v>0</v>
      </c>
    </row>
    <row r="141" spans="1:12" x14ac:dyDescent="0.5">
      <c r="A141" s="6" t="s">
        <v>265</v>
      </c>
      <c r="B141" s="197" t="s">
        <v>266</v>
      </c>
      <c r="C141" s="219">
        <v>228</v>
      </c>
      <c r="D141" s="72">
        <v>105</v>
      </c>
      <c r="E141" s="72">
        <v>3</v>
      </c>
      <c r="F141" s="190">
        <f t="shared" si="6"/>
        <v>102</v>
      </c>
      <c r="G141" s="102">
        <v>68</v>
      </c>
      <c r="H141" s="104">
        <v>32</v>
      </c>
      <c r="I141" s="73">
        <v>2</v>
      </c>
      <c r="J141" s="109"/>
      <c r="K141" s="87">
        <f t="shared" si="7"/>
        <v>0.46052631578947367</v>
      </c>
      <c r="L141" s="108">
        <f t="shared" si="8"/>
        <v>0</v>
      </c>
    </row>
    <row r="142" spans="1:12" x14ac:dyDescent="0.5">
      <c r="A142" s="6" t="s">
        <v>267</v>
      </c>
      <c r="B142" s="197" t="s">
        <v>268</v>
      </c>
      <c r="C142" s="219">
        <v>346</v>
      </c>
      <c r="D142" s="72">
        <v>101</v>
      </c>
      <c r="E142" s="72">
        <v>0</v>
      </c>
      <c r="F142" s="190">
        <f t="shared" ref="F142:F184" si="9">+D142-E142</f>
        <v>101</v>
      </c>
      <c r="G142" s="102">
        <v>80</v>
      </c>
      <c r="H142" s="104">
        <v>18</v>
      </c>
      <c r="I142" s="73">
        <v>3</v>
      </c>
      <c r="J142" s="109"/>
      <c r="K142" s="87">
        <f t="shared" ref="K142:K184" si="10">+D142/C142</f>
        <v>0.29190751445086704</v>
      </c>
      <c r="L142" s="108">
        <f t="shared" si="8"/>
        <v>0</v>
      </c>
    </row>
    <row r="143" spans="1:12" x14ac:dyDescent="0.5">
      <c r="A143" s="6" t="s">
        <v>269</v>
      </c>
      <c r="B143" s="197" t="s">
        <v>270</v>
      </c>
      <c r="C143" s="219">
        <v>598</v>
      </c>
      <c r="D143" s="72">
        <v>168</v>
      </c>
      <c r="E143" s="72">
        <v>0</v>
      </c>
      <c r="F143" s="190">
        <f t="shared" si="9"/>
        <v>168</v>
      </c>
      <c r="G143" s="102">
        <v>133</v>
      </c>
      <c r="H143" s="104">
        <v>32</v>
      </c>
      <c r="I143" s="73">
        <v>3</v>
      </c>
      <c r="J143" s="109"/>
      <c r="K143" s="87">
        <f t="shared" si="10"/>
        <v>0.28093645484949831</v>
      </c>
      <c r="L143" s="108">
        <f t="shared" ref="L143:L184" si="11">G143+H143+I143+J143-F143</f>
        <v>0</v>
      </c>
    </row>
    <row r="144" spans="1:12" x14ac:dyDescent="0.5">
      <c r="A144" s="6" t="s">
        <v>271</v>
      </c>
      <c r="B144" s="197" t="s">
        <v>272</v>
      </c>
      <c r="C144" s="219">
        <v>287</v>
      </c>
      <c r="D144" s="72">
        <v>120</v>
      </c>
      <c r="E144" s="72">
        <v>2</v>
      </c>
      <c r="F144" s="190">
        <f t="shared" si="9"/>
        <v>118</v>
      </c>
      <c r="G144" s="102">
        <v>62</v>
      </c>
      <c r="H144" s="104">
        <v>56</v>
      </c>
      <c r="I144" s="73"/>
      <c r="J144" s="109"/>
      <c r="K144" s="87">
        <f t="shared" si="10"/>
        <v>0.41811846689895471</v>
      </c>
      <c r="L144" s="108">
        <f t="shared" si="11"/>
        <v>0</v>
      </c>
    </row>
    <row r="145" spans="1:12" x14ac:dyDescent="0.5">
      <c r="A145" s="6" t="s">
        <v>273</v>
      </c>
      <c r="B145" s="197" t="s">
        <v>274</v>
      </c>
      <c r="C145" s="219">
        <v>144</v>
      </c>
      <c r="D145" s="72">
        <v>52</v>
      </c>
      <c r="E145" s="72">
        <v>2</v>
      </c>
      <c r="F145" s="190">
        <f t="shared" si="9"/>
        <v>50</v>
      </c>
      <c r="G145" s="102">
        <v>49</v>
      </c>
      <c r="H145" s="104">
        <v>1</v>
      </c>
      <c r="I145" s="73"/>
      <c r="J145" s="109"/>
      <c r="K145" s="87">
        <f t="shared" si="10"/>
        <v>0.3611111111111111</v>
      </c>
      <c r="L145" s="108">
        <f t="shared" si="11"/>
        <v>0</v>
      </c>
    </row>
    <row r="146" spans="1:12" x14ac:dyDescent="0.5">
      <c r="A146" s="6" t="s">
        <v>275</v>
      </c>
      <c r="B146" s="197" t="s">
        <v>276</v>
      </c>
      <c r="C146" s="219">
        <v>156</v>
      </c>
      <c r="D146" s="72">
        <v>52</v>
      </c>
      <c r="E146" s="72">
        <v>0</v>
      </c>
      <c r="F146" s="190">
        <f t="shared" si="9"/>
        <v>52</v>
      </c>
      <c r="G146" s="102">
        <v>42</v>
      </c>
      <c r="H146" s="104">
        <v>10</v>
      </c>
      <c r="I146" s="73"/>
      <c r="J146" s="109"/>
      <c r="K146" s="87">
        <f t="shared" si="10"/>
        <v>0.33333333333333331</v>
      </c>
      <c r="L146" s="108">
        <f t="shared" si="11"/>
        <v>0</v>
      </c>
    </row>
    <row r="147" spans="1:12" x14ac:dyDescent="0.5">
      <c r="A147" s="6" t="s">
        <v>277</v>
      </c>
      <c r="B147" s="197" t="s">
        <v>278</v>
      </c>
      <c r="C147" s="219">
        <v>360</v>
      </c>
      <c r="D147" s="72">
        <v>135</v>
      </c>
      <c r="E147" s="72">
        <v>0</v>
      </c>
      <c r="F147" s="190">
        <f t="shared" si="9"/>
        <v>135</v>
      </c>
      <c r="G147" s="102">
        <v>100</v>
      </c>
      <c r="H147" s="104">
        <v>32</v>
      </c>
      <c r="I147" s="73">
        <v>3</v>
      </c>
      <c r="J147" s="112"/>
      <c r="K147" s="87">
        <f t="shared" si="10"/>
        <v>0.375</v>
      </c>
      <c r="L147" s="108">
        <f t="shared" si="11"/>
        <v>0</v>
      </c>
    </row>
    <row r="148" spans="1:12" x14ac:dyDescent="0.5">
      <c r="A148" s="6" t="s">
        <v>279</v>
      </c>
      <c r="B148" s="197" t="s">
        <v>280</v>
      </c>
      <c r="C148" s="219">
        <v>235</v>
      </c>
      <c r="D148" s="72">
        <v>102</v>
      </c>
      <c r="E148" s="72">
        <v>0</v>
      </c>
      <c r="F148" s="190">
        <f t="shared" si="9"/>
        <v>102</v>
      </c>
      <c r="G148" s="102">
        <v>32</v>
      </c>
      <c r="H148" s="104">
        <v>70</v>
      </c>
      <c r="I148" s="73"/>
      <c r="J148" s="109"/>
      <c r="K148" s="87">
        <f t="shared" si="10"/>
        <v>0.43404255319148938</v>
      </c>
      <c r="L148" s="108">
        <f t="shared" si="11"/>
        <v>0</v>
      </c>
    </row>
    <row r="149" spans="1:12" x14ac:dyDescent="0.5">
      <c r="A149" s="6" t="s">
        <v>281</v>
      </c>
      <c r="B149" s="197" t="s">
        <v>282</v>
      </c>
      <c r="C149" s="219">
        <v>144</v>
      </c>
      <c r="D149" s="72">
        <v>68</v>
      </c>
      <c r="E149" s="72">
        <v>0</v>
      </c>
      <c r="F149" s="190">
        <f t="shared" si="9"/>
        <v>68</v>
      </c>
      <c r="G149" s="102">
        <v>61</v>
      </c>
      <c r="H149" s="104">
        <v>7</v>
      </c>
      <c r="I149" s="73"/>
      <c r="J149" s="109"/>
      <c r="K149" s="87">
        <f t="shared" si="10"/>
        <v>0.47222222222222221</v>
      </c>
      <c r="L149" s="108">
        <f t="shared" si="11"/>
        <v>0</v>
      </c>
    </row>
    <row r="150" spans="1:12" x14ac:dyDescent="0.5">
      <c r="A150" s="6" t="s">
        <v>283</v>
      </c>
      <c r="B150" s="197" t="s">
        <v>284</v>
      </c>
      <c r="C150" s="219">
        <v>212</v>
      </c>
      <c r="D150" s="72">
        <v>100</v>
      </c>
      <c r="E150" s="72">
        <v>2</v>
      </c>
      <c r="F150" s="190">
        <f t="shared" si="9"/>
        <v>98</v>
      </c>
      <c r="G150" s="102">
        <v>59</v>
      </c>
      <c r="H150" s="104">
        <v>38</v>
      </c>
      <c r="I150" s="73">
        <v>1</v>
      </c>
      <c r="J150" s="109"/>
      <c r="K150" s="87">
        <f t="shared" si="10"/>
        <v>0.47169811320754718</v>
      </c>
      <c r="L150" s="108">
        <f t="shared" si="11"/>
        <v>0</v>
      </c>
    </row>
    <row r="151" spans="1:12" x14ac:dyDescent="0.5">
      <c r="A151" s="6" t="s">
        <v>285</v>
      </c>
      <c r="B151" s="197" t="s">
        <v>286</v>
      </c>
      <c r="C151" s="219">
        <v>117</v>
      </c>
      <c r="D151" s="72">
        <v>59</v>
      </c>
      <c r="E151" s="72">
        <v>0</v>
      </c>
      <c r="F151" s="190">
        <f t="shared" si="9"/>
        <v>59</v>
      </c>
      <c r="G151" s="102">
        <v>44</v>
      </c>
      <c r="H151" s="104">
        <v>13</v>
      </c>
      <c r="I151" s="73">
        <v>2</v>
      </c>
      <c r="J151" s="109"/>
      <c r="K151" s="87">
        <f t="shared" si="10"/>
        <v>0.50427350427350426</v>
      </c>
      <c r="L151" s="108">
        <f t="shared" si="11"/>
        <v>0</v>
      </c>
    </row>
    <row r="152" spans="1:12" x14ac:dyDescent="0.5">
      <c r="A152" s="6" t="s">
        <v>287</v>
      </c>
      <c r="B152" s="197" t="s">
        <v>288</v>
      </c>
      <c r="C152" s="219">
        <v>365</v>
      </c>
      <c r="D152" s="72">
        <v>102</v>
      </c>
      <c r="E152" s="72">
        <v>1</v>
      </c>
      <c r="F152" s="190">
        <f t="shared" si="9"/>
        <v>101</v>
      </c>
      <c r="G152" s="102">
        <v>33</v>
      </c>
      <c r="H152" s="104">
        <v>65</v>
      </c>
      <c r="I152" s="73">
        <v>3</v>
      </c>
      <c r="J152" s="109"/>
      <c r="K152" s="87">
        <f t="shared" si="10"/>
        <v>0.27945205479452057</v>
      </c>
      <c r="L152" s="108">
        <f t="shared" si="11"/>
        <v>0</v>
      </c>
    </row>
    <row r="153" spans="1:12" x14ac:dyDescent="0.5">
      <c r="A153" s="6" t="s">
        <v>289</v>
      </c>
      <c r="B153" s="196" t="s">
        <v>290</v>
      </c>
      <c r="C153" s="219">
        <v>106</v>
      </c>
      <c r="D153" s="72">
        <v>42</v>
      </c>
      <c r="E153" s="72">
        <v>1</v>
      </c>
      <c r="F153" s="190">
        <f t="shared" si="9"/>
        <v>41</v>
      </c>
      <c r="G153" s="102">
        <v>34</v>
      </c>
      <c r="H153" s="104">
        <v>7</v>
      </c>
      <c r="I153" s="73"/>
      <c r="J153" s="109"/>
      <c r="K153" s="87">
        <f t="shared" si="10"/>
        <v>0.39622641509433965</v>
      </c>
      <c r="L153" s="108">
        <f t="shared" si="11"/>
        <v>0</v>
      </c>
    </row>
    <row r="154" spans="1:12" x14ac:dyDescent="0.5">
      <c r="A154" s="6" t="s">
        <v>291</v>
      </c>
      <c r="B154" s="196" t="s">
        <v>292</v>
      </c>
      <c r="C154" s="219">
        <v>281</v>
      </c>
      <c r="D154" s="72">
        <v>75</v>
      </c>
      <c r="E154" s="72">
        <v>0</v>
      </c>
      <c r="F154" s="190">
        <f t="shared" si="9"/>
        <v>75</v>
      </c>
      <c r="G154" s="102">
        <v>74</v>
      </c>
      <c r="H154" s="104"/>
      <c r="I154" s="73">
        <v>1</v>
      </c>
      <c r="J154" s="109"/>
      <c r="K154" s="87">
        <f t="shared" si="10"/>
        <v>0.2669039145907473</v>
      </c>
      <c r="L154" s="108">
        <f t="shared" si="11"/>
        <v>0</v>
      </c>
    </row>
    <row r="155" spans="1:12" x14ac:dyDescent="0.5">
      <c r="A155" s="6" t="s">
        <v>293</v>
      </c>
      <c r="B155" s="196" t="s">
        <v>294</v>
      </c>
      <c r="C155" s="219">
        <v>682</v>
      </c>
      <c r="D155" s="72">
        <v>227</v>
      </c>
      <c r="E155" s="72">
        <v>2</v>
      </c>
      <c r="F155" s="190">
        <f t="shared" si="9"/>
        <v>225</v>
      </c>
      <c r="G155" s="102">
        <v>110</v>
      </c>
      <c r="H155" s="104">
        <v>106</v>
      </c>
      <c r="I155" s="73">
        <v>9</v>
      </c>
      <c r="J155" s="109"/>
      <c r="K155" s="87">
        <f t="shared" si="10"/>
        <v>0.33284457478005863</v>
      </c>
      <c r="L155" s="108">
        <f t="shared" si="11"/>
        <v>0</v>
      </c>
    </row>
    <row r="156" spans="1:12" x14ac:dyDescent="0.5">
      <c r="A156" s="6" t="s">
        <v>295</v>
      </c>
      <c r="B156" s="196" t="s">
        <v>296</v>
      </c>
      <c r="C156" s="219">
        <v>409</v>
      </c>
      <c r="D156" s="72">
        <v>204</v>
      </c>
      <c r="E156" s="72">
        <v>1</v>
      </c>
      <c r="F156" s="190">
        <f t="shared" si="9"/>
        <v>203</v>
      </c>
      <c r="G156" s="102">
        <v>169</v>
      </c>
      <c r="H156" s="104">
        <v>16</v>
      </c>
      <c r="I156" s="73">
        <v>18</v>
      </c>
      <c r="J156" s="109"/>
      <c r="K156" s="87">
        <f t="shared" si="10"/>
        <v>0.49877750611246946</v>
      </c>
      <c r="L156" s="108">
        <f t="shared" si="11"/>
        <v>0</v>
      </c>
    </row>
    <row r="157" spans="1:12" x14ac:dyDescent="0.5">
      <c r="A157" s="6" t="s">
        <v>297</v>
      </c>
      <c r="B157" s="196" t="s">
        <v>298</v>
      </c>
      <c r="C157" s="219">
        <v>257</v>
      </c>
      <c r="D157" s="72">
        <v>125</v>
      </c>
      <c r="E157" s="72">
        <v>2</v>
      </c>
      <c r="F157" s="190">
        <f t="shared" si="9"/>
        <v>123</v>
      </c>
      <c r="G157" s="102">
        <v>48</v>
      </c>
      <c r="H157" s="104">
        <v>70</v>
      </c>
      <c r="I157" s="73">
        <v>5</v>
      </c>
      <c r="J157" s="109"/>
      <c r="K157" s="87">
        <f t="shared" si="10"/>
        <v>0.48638132295719844</v>
      </c>
      <c r="L157" s="108">
        <f t="shared" si="11"/>
        <v>0</v>
      </c>
    </row>
    <row r="158" spans="1:12" x14ac:dyDescent="0.5">
      <c r="A158" s="6" t="s">
        <v>299</v>
      </c>
      <c r="B158" s="196" t="s">
        <v>300</v>
      </c>
      <c r="C158" s="219">
        <v>606</v>
      </c>
      <c r="D158" s="72">
        <v>152</v>
      </c>
      <c r="E158" s="72">
        <v>1</v>
      </c>
      <c r="F158" s="190">
        <f t="shared" si="9"/>
        <v>151</v>
      </c>
      <c r="G158" s="102">
        <v>116</v>
      </c>
      <c r="H158" s="104">
        <v>29</v>
      </c>
      <c r="I158" s="73">
        <v>6</v>
      </c>
      <c r="J158" s="109"/>
      <c r="K158" s="87">
        <f t="shared" si="10"/>
        <v>0.25082508250825081</v>
      </c>
      <c r="L158" s="108">
        <f t="shared" si="11"/>
        <v>0</v>
      </c>
    </row>
    <row r="159" spans="1:12" x14ac:dyDescent="0.5">
      <c r="A159" s="6" t="s">
        <v>301</v>
      </c>
      <c r="B159" s="196" t="s">
        <v>302</v>
      </c>
      <c r="C159" s="219">
        <v>238</v>
      </c>
      <c r="D159" s="72">
        <v>113</v>
      </c>
      <c r="E159" s="72">
        <v>2</v>
      </c>
      <c r="F159" s="190">
        <f t="shared" si="9"/>
        <v>111</v>
      </c>
      <c r="G159" s="102">
        <v>68</v>
      </c>
      <c r="H159" s="104">
        <v>42</v>
      </c>
      <c r="I159" s="73">
        <v>1</v>
      </c>
      <c r="J159" s="109"/>
      <c r="K159" s="87">
        <f t="shared" si="10"/>
        <v>0.47478991596638653</v>
      </c>
      <c r="L159" s="108">
        <f t="shared" si="11"/>
        <v>0</v>
      </c>
    </row>
    <row r="160" spans="1:12" x14ac:dyDescent="0.5">
      <c r="A160" s="6" t="s">
        <v>303</v>
      </c>
      <c r="B160" s="196" t="s">
        <v>304</v>
      </c>
      <c r="C160" s="219">
        <v>251</v>
      </c>
      <c r="D160" s="72">
        <v>74</v>
      </c>
      <c r="E160" s="72">
        <v>0</v>
      </c>
      <c r="F160" s="190">
        <f t="shared" si="9"/>
        <v>74</v>
      </c>
      <c r="G160" s="102">
        <v>58</v>
      </c>
      <c r="H160" s="104">
        <v>15</v>
      </c>
      <c r="I160" s="73">
        <v>1</v>
      </c>
      <c r="J160" s="109"/>
      <c r="K160" s="87">
        <f t="shared" si="10"/>
        <v>0.29482071713147412</v>
      </c>
      <c r="L160" s="108">
        <f t="shared" si="11"/>
        <v>0</v>
      </c>
    </row>
    <row r="161" spans="1:12" x14ac:dyDescent="0.5">
      <c r="A161" s="6" t="s">
        <v>305</v>
      </c>
      <c r="B161" s="196" t="s">
        <v>306</v>
      </c>
      <c r="C161" s="219">
        <v>477</v>
      </c>
      <c r="D161" s="72">
        <v>43</v>
      </c>
      <c r="E161" s="72">
        <v>0</v>
      </c>
      <c r="F161" s="190">
        <f t="shared" si="9"/>
        <v>43</v>
      </c>
      <c r="G161" s="102">
        <v>26</v>
      </c>
      <c r="H161" s="104">
        <v>13</v>
      </c>
      <c r="I161" s="73">
        <v>4</v>
      </c>
      <c r="J161" s="109"/>
      <c r="K161" s="87">
        <f t="shared" si="10"/>
        <v>9.0146750524109018E-2</v>
      </c>
      <c r="L161" s="108">
        <f t="shared" si="11"/>
        <v>0</v>
      </c>
    </row>
    <row r="162" spans="1:12" x14ac:dyDescent="0.5">
      <c r="A162" s="6" t="s">
        <v>307</v>
      </c>
      <c r="B162" s="196" t="s">
        <v>308</v>
      </c>
      <c r="C162" s="219">
        <v>350</v>
      </c>
      <c r="D162" s="72">
        <v>133</v>
      </c>
      <c r="E162" s="72">
        <v>1</v>
      </c>
      <c r="F162" s="190">
        <f t="shared" si="9"/>
        <v>132</v>
      </c>
      <c r="G162" s="102">
        <v>61</v>
      </c>
      <c r="H162" s="104">
        <v>68</v>
      </c>
      <c r="I162" s="73">
        <v>3</v>
      </c>
      <c r="J162" s="109"/>
      <c r="K162" s="87">
        <f t="shared" si="10"/>
        <v>0.38</v>
      </c>
      <c r="L162" s="108">
        <f t="shared" si="11"/>
        <v>0</v>
      </c>
    </row>
    <row r="163" spans="1:12" x14ac:dyDescent="0.5">
      <c r="A163" s="6" t="s">
        <v>309</v>
      </c>
      <c r="B163" s="196" t="s">
        <v>310</v>
      </c>
      <c r="C163" s="219">
        <v>398</v>
      </c>
      <c r="D163" s="72">
        <v>111</v>
      </c>
      <c r="E163" s="72">
        <v>0</v>
      </c>
      <c r="F163" s="190">
        <f t="shared" si="9"/>
        <v>111</v>
      </c>
      <c r="G163" s="102">
        <v>82</v>
      </c>
      <c r="H163" s="104">
        <v>28</v>
      </c>
      <c r="I163" s="73">
        <v>1</v>
      </c>
      <c r="J163" s="109"/>
      <c r="K163" s="87">
        <f t="shared" si="10"/>
        <v>0.27889447236180903</v>
      </c>
      <c r="L163" s="108">
        <f t="shared" si="11"/>
        <v>0</v>
      </c>
    </row>
    <row r="164" spans="1:12" x14ac:dyDescent="0.5">
      <c r="A164" s="6" t="s">
        <v>311</v>
      </c>
      <c r="B164" s="196" t="s">
        <v>312</v>
      </c>
      <c r="C164" s="219">
        <v>295</v>
      </c>
      <c r="D164" s="72">
        <v>79</v>
      </c>
      <c r="E164" s="72">
        <v>1</v>
      </c>
      <c r="F164" s="190">
        <f t="shared" si="9"/>
        <v>78</v>
      </c>
      <c r="G164" s="102">
        <v>57</v>
      </c>
      <c r="H164" s="104">
        <v>20</v>
      </c>
      <c r="I164" s="73">
        <v>1</v>
      </c>
      <c r="J164" s="109"/>
      <c r="K164" s="87">
        <f t="shared" si="10"/>
        <v>0.26779661016949152</v>
      </c>
      <c r="L164" s="108">
        <f t="shared" si="11"/>
        <v>0</v>
      </c>
    </row>
    <row r="165" spans="1:12" x14ac:dyDescent="0.5">
      <c r="A165" s="6" t="s">
        <v>313</v>
      </c>
      <c r="B165" s="196" t="s">
        <v>314</v>
      </c>
      <c r="C165" s="219">
        <v>350</v>
      </c>
      <c r="D165" s="72">
        <v>82</v>
      </c>
      <c r="E165" s="72">
        <v>1</v>
      </c>
      <c r="F165" s="190">
        <f t="shared" si="9"/>
        <v>81</v>
      </c>
      <c r="G165" s="102">
        <v>62</v>
      </c>
      <c r="H165" s="104">
        <v>13</v>
      </c>
      <c r="I165" s="73">
        <v>6</v>
      </c>
      <c r="J165" s="109"/>
      <c r="K165" s="87">
        <f t="shared" si="10"/>
        <v>0.23428571428571429</v>
      </c>
      <c r="L165" s="108">
        <f t="shared" si="11"/>
        <v>0</v>
      </c>
    </row>
    <row r="166" spans="1:12" x14ac:dyDescent="0.5">
      <c r="A166" s="6" t="s">
        <v>315</v>
      </c>
      <c r="B166" s="196" t="s">
        <v>316</v>
      </c>
      <c r="C166" s="219">
        <v>591</v>
      </c>
      <c r="D166" s="72">
        <v>148</v>
      </c>
      <c r="E166" s="72">
        <v>4</v>
      </c>
      <c r="F166" s="190">
        <f t="shared" si="9"/>
        <v>144</v>
      </c>
      <c r="G166" s="102">
        <v>119</v>
      </c>
      <c r="H166" s="104">
        <v>22</v>
      </c>
      <c r="I166" s="73">
        <v>3</v>
      </c>
      <c r="J166" s="109"/>
      <c r="K166" s="87">
        <f t="shared" si="10"/>
        <v>0.25042301184433163</v>
      </c>
      <c r="L166" s="108">
        <f t="shared" si="11"/>
        <v>0</v>
      </c>
    </row>
    <row r="167" spans="1:12" x14ac:dyDescent="0.5">
      <c r="A167" s="6" t="s">
        <v>317</v>
      </c>
      <c r="B167" s="196" t="s">
        <v>318</v>
      </c>
      <c r="C167" s="219">
        <v>226</v>
      </c>
      <c r="D167" s="72">
        <v>108</v>
      </c>
      <c r="E167" s="72">
        <v>2</v>
      </c>
      <c r="F167" s="190">
        <f t="shared" si="9"/>
        <v>106</v>
      </c>
      <c r="G167" s="102">
        <v>69</v>
      </c>
      <c r="H167" s="104">
        <v>29</v>
      </c>
      <c r="I167" s="73">
        <v>8</v>
      </c>
      <c r="J167" s="109"/>
      <c r="K167" s="87">
        <f t="shared" si="10"/>
        <v>0.47787610619469029</v>
      </c>
      <c r="L167" s="108">
        <f t="shared" si="11"/>
        <v>0</v>
      </c>
    </row>
    <row r="168" spans="1:12" x14ac:dyDescent="0.5">
      <c r="A168" s="6" t="s">
        <v>319</v>
      </c>
      <c r="B168" s="196" t="s">
        <v>320</v>
      </c>
      <c r="C168" s="219">
        <v>558</v>
      </c>
      <c r="D168" s="72">
        <v>145</v>
      </c>
      <c r="E168" s="72">
        <v>2</v>
      </c>
      <c r="F168" s="190">
        <f t="shared" si="9"/>
        <v>143</v>
      </c>
      <c r="G168" s="102">
        <v>115</v>
      </c>
      <c r="H168" s="104">
        <v>27</v>
      </c>
      <c r="I168" s="73">
        <v>1</v>
      </c>
      <c r="J168" s="109"/>
      <c r="K168" s="87">
        <f t="shared" si="10"/>
        <v>0.25985663082437277</v>
      </c>
      <c r="L168" s="108">
        <f t="shared" si="11"/>
        <v>0</v>
      </c>
    </row>
    <row r="169" spans="1:12" x14ac:dyDescent="0.5">
      <c r="A169" s="6" t="s">
        <v>321</v>
      </c>
      <c r="B169" s="196" t="s">
        <v>322</v>
      </c>
      <c r="C169" s="220">
        <v>123</v>
      </c>
      <c r="D169" s="67">
        <v>63</v>
      </c>
      <c r="E169" s="68">
        <v>2</v>
      </c>
      <c r="F169" s="190">
        <f t="shared" si="9"/>
        <v>61</v>
      </c>
      <c r="G169" s="103">
        <v>19</v>
      </c>
      <c r="H169" s="105">
        <v>42</v>
      </c>
      <c r="I169" s="74"/>
      <c r="J169" s="109"/>
      <c r="K169" s="87">
        <f t="shared" si="10"/>
        <v>0.51219512195121952</v>
      </c>
      <c r="L169" s="108">
        <f t="shared" si="11"/>
        <v>0</v>
      </c>
    </row>
    <row r="170" spans="1:12" x14ac:dyDescent="0.5">
      <c r="A170" s="6" t="s">
        <v>323</v>
      </c>
      <c r="B170" s="196" t="s">
        <v>324</v>
      </c>
      <c r="C170" s="219">
        <v>314</v>
      </c>
      <c r="D170" s="72">
        <v>68</v>
      </c>
      <c r="E170" s="72">
        <v>2</v>
      </c>
      <c r="F170" s="190">
        <f t="shared" si="9"/>
        <v>66</v>
      </c>
      <c r="G170" s="102">
        <v>36</v>
      </c>
      <c r="H170" s="104">
        <v>27</v>
      </c>
      <c r="I170" s="73">
        <v>3</v>
      </c>
      <c r="J170" s="109"/>
      <c r="K170" s="87">
        <f t="shared" si="10"/>
        <v>0.21656050955414013</v>
      </c>
      <c r="L170" s="108">
        <f t="shared" si="11"/>
        <v>0</v>
      </c>
    </row>
    <row r="171" spans="1:12" x14ac:dyDescent="0.5">
      <c r="A171" s="6" t="s">
        <v>325</v>
      </c>
      <c r="B171" s="196" t="s">
        <v>326</v>
      </c>
      <c r="C171" s="219">
        <v>693</v>
      </c>
      <c r="D171" s="72">
        <v>194</v>
      </c>
      <c r="E171" s="72">
        <v>0</v>
      </c>
      <c r="F171" s="190">
        <f t="shared" si="9"/>
        <v>194</v>
      </c>
      <c r="G171" s="102">
        <v>137</v>
      </c>
      <c r="H171" s="104">
        <v>45</v>
      </c>
      <c r="I171" s="73">
        <v>12</v>
      </c>
      <c r="J171" s="109"/>
      <c r="K171" s="87">
        <f t="shared" si="10"/>
        <v>0.27994227994227994</v>
      </c>
      <c r="L171" s="108">
        <f t="shared" si="11"/>
        <v>0</v>
      </c>
    </row>
    <row r="172" spans="1:12" x14ac:dyDescent="0.5">
      <c r="A172" s="6" t="s">
        <v>327</v>
      </c>
      <c r="B172" s="196" t="s">
        <v>328</v>
      </c>
      <c r="C172" s="219">
        <v>1145</v>
      </c>
      <c r="D172" s="72">
        <v>158</v>
      </c>
      <c r="E172" s="72">
        <v>1</v>
      </c>
      <c r="F172" s="190">
        <f t="shared" si="9"/>
        <v>157</v>
      </c>
      <c r="G172" s="102">
        <v>110</v>
      </c>
      <c r="H172" s="104">
        <v>42</v>
      </c>
      <c r="I172" s="73">
        <v>5</v>
      </c>
      <c r="J172" s="109"/>
      <c r="K172" s="87">
        <f t="shared" si="10"/>
        <v>0.13799126637554585</v>
      </c>
      <c r="L172" s="108">
        <f t="shared" si="11"/>
        <v>0</v>
      </c>
    </row>
    <row r="173" spans="1:12" x14ac:dyDescent="0.5">
      <c r="A173" s="6" t="s">
        <v>329</v>
      </c>
      <c r="B173" s="196" t="s">
        <v>330</v>
      </c>
      <c r="C173" s="219">
        <v>667</v>
      </c>
      <c r="D173" s="72">
        <v>142</v>
      </c>
      <c r="E173" s="72">
        <v>1</v>
      </c>
      <c r="F173" s="190">
        <f t="shared" si="9"/>
        <v>141</v>
      </c>
      <c r="G173" s="102">
        <v>133</v>
      </c>
      <c r="H173" s="104">
        <v>7</v>
      </c>
      <c r="I173" s="73">
        <v>1</v>
      </c>
      <c r="J173" s="109"/>
      <c r="K173" s="87">
        <f t="shared" si="10"/>
        <v>0.21289355322338829</v>
      </c>
      <c r="L173" s="108">
        <f t="shared" si="11"/>
        <v>0</v>
      </c>
    </row>
    <row r="174" spans="1:12" x14ac:dyDescent="0.5">
      <c r="A174" s="6" t="s">
        <v>331</v>
      </c>
      <c r="B174" s="196" t="s">
        <v>332</v>
      </c>
      <c r="C174" s="219">
        <v>371</v>
      </c>
      <c r="D174" s="72">
        <v>101</v>
      </c>
      <c r="E174" s="72">
        <v>1</v>
      </c>
      <c r="F174" s="190">
        <f t="shared" si="9"/>
        <v>100</v>
      </c>
      <c r="G174" s="102">
        <v>50</v>
      </c>
      <c r="H174" s="104">
        <v>17</v>
      </c>
      <c r="I174" s="73">
        <v>33</v>
      </c>
      <c r="J174" s="109"/>
      <c r="K174" s="87">
        <f t="shared" si="10"/>
        <v>0.27223719676549868</v>
      </c>
      <c r="L174" s="108">
        <f t="shared" si="11"/>
        <v>0</v>
      </c>
    </row>
    <row r="175" spans="1:12" x14ac:dyDescent="0.5">
      <c r="A175" s="6" t="s">
        <v>333</v>
      </c>
      <c r="B175" s="196" t="s">
        <v>334</v>
      </c>
      <c r="C175" s="219">
        <v>323</v>
      </c>
      <c r="D175" s="72">
        <v>64</v>
      </c>
      <c r="E175" s="72">
        <v>1</v>
      </c>
      <c r="F175" s="190">
        <f t="shared" si="9"/>
        <v>63</v>
      </c>
      <c r="G175" s="102">
        <v>45</v>
      </c>
      <c r="H175" s="104">
        <v>14</v>
      </c>
      <c r="I175" s="73">
        <v>4</v>
      </c>
      <c r="J175" s="109"/>
      <c r="K175" s="87">
        <f t="shared" si="10"/>
        <v>0.19814241486068113</v>
      </c>
      <c r="L175" s="108">
        <f t="shared" si="11"/>
        <v>0</v>
      </c>
    </row>
    <row r="176" spans="1:12" x14ac:dyDescent="0.5">
      <c r="A176" s="6" t="s">
        <v>335</v>
      </c>
      <c r="B176" s="196" t="s">
        <v>336</v>
      </c>
      <c r="C176" s="219">
        <v>408</v>
      </c>
      <c r="D176" s="72">
        <v>150</v>
      </c>
      <c r="E176" s="72">
        <v>1</v>
      </c>
      <c r="F176" s="190">
        <f t="shared" si="9"/>
        <v>149</v>
      </c>
      <c r="G176" s="102">
        <v>116</v>
      </c>
      <c r="H176" s="104">
        <v>32</v>
      </c>
      <c r="I176" s="73">
        <v>1</v>
      </c>
      <c r="J176" s="109"/>
      <c r="K176" s="87">
        <f t="shared" si="10"/>
        <v>0.36764705882352944</v>
      </c>
      <c r="L176" s="108">
        <f t="shared" si="11"/>
        <v>0</v>
      </c>
    </row>
    <row r="177" spans="1:12" x14ac:dyDescent="0.5">
      <c r="A177" s="6" t="s">
        <v>337</v>
      </c>
      <c r="B177" s="196" t="s">
        <v>338</v>
      </c>
      <c r="C177" s="219">
        <v>258</v>
      </c>
      <c r="D177" s="72">
        <v>117</v>
      </c>
      <c r="E177" s="72">
        <v>0</v>
      </c>
      <c r="F177" s="190">
        <f t="shared" si="9"/>
        <v>117</v>
      </c>
      <c r="G177" s="102">
        <v>93</v>
      </c>
      <c r="H177" s="104">
        <v>22</v>
      </c>
      <c r="I177" s="73">
        <v>2</v>
      </c>
      <c r="J177" s="109"/>
      <c r="K177" s="87">
        <f t="shared" si="10"/>
        <v>0.45348837209302323</v>
      </c>
      <c r="L177" s="108">
        <f t="shared" si="11"/>
        <v>0</v>
      </c>
    </row>
    <row r="178" spans="1:12" x14ac:dyDescent="0.5">
      <c r="A178" s="6" t="s">
        <v>339</v>
      </c>
      <c r="B178" s="196" t="s">
        <v>340</v>
      </c>
      <c r="C178" s="219">
        <v>137</v>
      </c>
      <c r="D178" s="72">
        <v>75</v>
      </c>
      <c r="E178" s="72">
        <v>1</v>
      </c>
      <c r="F178" s="190">
        <f t="shared" si="9"/>
        <v>74</v>
      </c>
      <c r="G178" s="102">
        <v>53</v>
      </c>
      <c r="H178" s="104">
        <v>18</v>
      </c>
      <c r="I178" s="73">
        <v>3</v>
      </c>
      <c r="J178" s="112"/>
      <c r="K178" s="87">
        <f t="shared" si="10"/>
        <v>0.54744525547445255</v>
      </c>
      <c r="L178" s="108">
        <f t="shared" si="11"/>
        <v>0</v>
      </c>
    </row>
    <row r="179" spans="1:12" x14ac:dyDescent="0.5">
      <c r="A179" s="6" t="s">
        <v>341</v>
      </c>
      <c r="B179" s="196" t="s">
        <v>342</v>
      </c>
      <c r="C179" s="219">
        <v>577</v>
      </c>
      <c r="D179" s="72">
        <v>120</v>
      </c>
      <c r="E179" s="72">
        <v>0</v>
      </c>
      <c r="F179" s="190">
        <f t="shared" si="9"/>
        <v>120</v>
      </c>
      <c r="G179" s="102">
        <v>89</v>
      </c>
      <c r="H179" s="104">
        <v>31</v>
      </c>
      <c r="I179" s="73"/>
      <c r="J179" s="113"/>
      <c r="K179" s="87">
        <f t="shared" si="10"/>
        <v>0.20797227036395147</v>
      </c>
      <c r="L179" s="108">
        <f t="shared" si="11"/>
        <v>0</v>
      </c>
    </row>
    <row r="180" spans="1:12" x14ac:dyDescent="0.5">
      <c r="A180" s="6" t="s">
        <v>343</v>
      </c>
      <c r="B180" s="196" t="s">
        <v>344</v>
      </c>
      <c r="C180" s="219">
        <v>350</v>
      </c>
      <c r="D180" s="72">
        <v>157</v>
      </c>
      <c r="E180" s="72">
        <v>0</v>
      </c>
      <c r="F180" s="190">
        <f t="shared" si="9"/>
        <v>157</v>
      </c>
      <c r="G180" s="102">
        <v>81</v>
      </c>
      <c r="H180" s="104">
        <v>75</v>
      </c>
      <c r="I180" s="73">
        <v>1</v>
      </c>
      <c r="J180" s="113"/>
      <c r="K180" s="87">
        <f t="shared" si="10"/>
        <v>0.44857142857142857</v>
      </c>
      <c r="L180" s="108">
        <f t="shared" si="11"/>
        <v>0</v>
      </c>
    </row>
    <row r="181" spans="1:12" x14ac:dyDescent="0.5">
      <c r="A181" s="6" t="s">
        <v>345</v>
      </c>
      <c r="B181" s="196" t="s">
        <v>346</v>
      </c>
      <c r="C181" s="219">
        <v>317</v>
      </c>
      <c r="D181" s="72">
        <v>124</v>
      </c>
      <c r="E181" s="72">
        <v>1</v>
      </c>
      <c r="F181" s="190">
        <f t="shared" si="9"/>
        <v>123</v>
      </c>
      <c r="G181" s="102">
        <v>114</v>
      </c>
      <c r="H181" s="104">
        <v>8</v>
      </c>
      <c r="I181" s="73">
        <v>1</v>
      </c>
      <c r="J181" s="113"/>
      <c r="K181" s="87">
        <f t="shared" si="10"/>
        <v>0.39116719242902209</v>
      </c>
      <c r="L181" s="108">
        <f t="shared" si="11"/>
        <v>0</v>
      </c>
    </row>
    <row r="182" spans="1:12" x14ac:dyDescent="0.5">
      <c r="A182" s="6" t="s">
        <v>347</v>
      </c>
      <c r="B182" s="196" t="s">
        <v>348</v>
      </c>
      <c r="C182" s="219">
        <v>348</v>
      </c>
      <c r="D182" s="72">
        <v>111</v>
      </c>
      <c r="E182" s="72">
        <v>0</v>
      </c>
      <c r="F182" s="190">
        <f t="shared" si="9"/>
        <v>111</v>
      </c>
      <c r="G182" s="102">
        <v>88</v>
      </c>
      <c r="H182" s="104">
        <v>13</v>
      </c>
      <c r="I182" s="73">
        <v>10</v>
      </c>
      <c r="J182" s="113"/>
      <c r="K182" s="87">
        <f t="shared" si="10"/>
        <v>0.31896551724137934</v>
      </c>
      <c r="L182" s="108">
        <f t="shared" si="11"/>
        <v>0</v>
      </c>
    </row>
    <row r="183" spans="1:12" x14ac:dyDescent="0.5">
      <c r="A183" s="6" t="s">
        <v>349</v>
      </c>
      <c r="B183" s="196" t="s">
        <v>350</v>
      </c>
      <c r="C183" s="219">
        <v>369</v>
      </c>
      <c r="D183" s="72">
        <v>80</v>
      </c>
      <c r="E183" s="72">
        <v>0</v>
      </c>
      <c r="F183" s="190">
        <f t="shared" si="9"/>
        <v>80</v>
      </c>
      <c r="G183" s="102">
        <v>75</v>
      </c>
      <c r="H183" s="104">
        <v>4</v>
      </c>
      <c r="I183" s="73">
        <v>1</v>
      </c>
      <c r="J183" s="113"/>
      <c r="K183" s="87">
        <f t="shared" si="10"/>
        <v>0.21680216802168023</v>
      </c>
      <c r="L183" s="108">
        <f t="shared" si="11"/>
        <v>0</v>
      </c>
    </row>
    <row r="184" spans="1:12" x14ac:dyDescent="0.5">
      <c r="A184" s="6" t="s">
        <v>351</v>
      </c>
      <c r="B184" s="196" t="s">
        <v>352</v>
      </c>
      <c r="C184" s="219">
        <v>409</v>
      </c>
      <c r="D184" s="72">
        <v>91</v>
      </c>
      <c r="E184" s="72">
        <v>0</v>
      </c>
      <c r="F184" s="190">
        <f t="shared" si="9"/>
        <v>91</v>
      </c>
      <c r="G184" s="102">
        <v>70</v>
      </c>
      <c r="H184" s="104">
        <v>19</v>
      </c>
      <c r="I184" s="73">
        <v>2</v>
      </c>
      <c r="J184" s="113"/>
      <c r="K184" s="87">
        <f t="shared" si="10"/>
        <v>0.22249388753056235</v>
      </c>
      <c r="L184" s="108">
        <f t="shared" si="11"/>
        <v>0</v>
      </c>
    </row>
    <row r="185" spans="1:12" x14ac:dyDescent="0.5">
      <c r="L185" s="106"/>
    </row>
    <row r="186" spans="1:12" x14ac:dyDescent="0.5">
      <c r="L186" s="106"/>
    </row>
    <row r="187" spans="1:12" x14ac:dyDescent="0.5">
      <c r="L187" s="106"/>
    </row>
    <row r="188" spans="1:12" x14ac:dyDescent="0.5">
      <c r="L188" s="106"/>
    </row>
    <row r="189" spans="1:12" x14ac:dyDescent="0.5">
      <c r="L189" s="106"/>
    </row>
    <row r="190" spans="1:12" x14ac:dyDescent="0.5">
      <c r="L190" s="106"/>
    </row>
    <row r="191" spans="1:12" x14ac:dyDescent="0.5">
      <c r="L191" s="106"/>
    </row>
    <row r="192" spans="1:12" x14ac:dyDescent="0.5">
      <c r="L192" s="106"/>
    </row>
    <row r="193" spans="12:12" x14ac:dyDescent="0.5">
      <c r="L193" s="106"/>
    </row>
    <row r="194" spans="12:12" x14ac:dyDescent="0.5">
      <c r="L194" s="106"/>
    </row>
    <row r="195" spans="12:12" x14ac:dyDescent="0.5">
      <c r="L195" s="106"/>
    </row>
    <row r="196" spans="12:12" x14ac:dyDescent="0.5">
      <c r="L196" s="106"/>
    </row>
    <row r="197" spans="12:12" x14ac:dyDescent="0.5">
      <c r="L197" s="106"/>
    </row>
    <row r="198" spans="12:12" x14ac:dyDescent="0.5">
      <c r="L198" s="106"/>
    </row>
    <row r="199" spans="12:12" x14ac:dyDescent="0.5">
      <c r="L199" s="106"/>
    </row>
    <row r="200" spans="12:12" x14ac:dyDescent="0.5">
      <c r="L200" s="106"/>
    </row>
    <row r="201" spans="12:12" x14ac:dyDescent="0.5">
      <c r="L201" s="106"/>
    </row>
    <row r="202" spans="12:12" x14ac:dyDescent="0.5">
      <c r="L202" s="106"/>
    </row>
    <row r="203" spans="12:12" x14ac:dyDescent="0.5">
      <c r="L203" s="106"/>
    </row>
    <row r="204" spans="12:12" x14ac:dyDescent="0.5">
      <c r="L204" s="106"/>
    </row>
    <row r="205" spans="12:12" x14ac:dyDescent="0.5">
      <c r="L205" s="106"/>
    </row>
    <row r="206" spans="12:12" x14ac:dyDescent="0.5">
      <c r="L206" s="106"/>
    </row>
    <row r="207" spans="12:12" x14ac:dyDescent="0.5">
      <c r="L207" s="106"/>
    </row>
    <row r="208" spans="12:12" x14ac:dyDescent="0.5">
      <c r="L208" s="106"/>
    </row>
    <row r="209" spans="12:12" x14ac:dyDescent="0.5">
      <c r="L209" s="106"/>
    </row>
    <row r="210" spans="12:12" x14ac:dyDescent="0.5">
      <c r="L210" s="106"/>
    </row>
    <row r="211" spans="12:12" x14ac:dyDescent="0.5">
      <c r="L211" s="106"/>
    </row>
    <row r="212" spans="12:12" x14ac:dyDescent="0.5">
      <c r="L212" s="106"/>
    </row>
    <row r="213" spans="12:12" x14ac:dyDescent="0.5">
      <c r="L213" s="106"/>
    </row>
    <row r="214" spans="12:12" x14ac:dyDescent="0.5">
      <c r="L214" s="106"/>
    </row>
    <row r="215" spans="12:12" x14ac:dyDescent="0.5">
      <c r="L215" s="106"/>
    </row>
    <row r="216" spans="12:12" x14ac:dyDescent="0.5">
      <c r="L216" s="106"/>
    </row>
    <row r="217" spans="12:12" x14ac:dyDescent="0.5">
      <c r="L217" s="106"/>
    </row>
    <row r="218" spans="12:12" x14ac:dyDescent="0.5">
      <c r="L218" s="106"/>
    </row>
    <row r="219" spans="12:12" x14ac:dyDescent="0.5">
      <c r="L219" s="106"/>
    </row>
    <row r="220" spans="12:12" x14ac:dyDescent="0.5">
      <c r="L220" s="106"/>
    </row>
    <row r="221" spans="12:12" x14ac:dyDescent="0.5">
      <c r="L221" s="106"/>
    </row>
    <row r="222" spans="12:12" x14ac:dyDescent="0.5">
      <c r="L222" s="106"/>
    </row>
    <row r="223" spans="12:12" x14ac:dyDescent="0.5">
      <c r="L223" s="106"/>
    </row>
    <row r="224" spans="12:12" x14ac:dyDescent="0.5">
      <c r="L224" s="106"/>
    </row>
    <row r="225" spans="12:12" x14ac:dyDescent="0.5">
      <c r="L225" s="106"/>
    </row>
    <row r="226" spans="12:12" x14ac:dyDescent="0.5">
      <c r="L226" s="106"/>
    </row>
    <row r="227" spans="12:12" x14ac:dyDescent="0.5">
      <c r="L227" s="106"/>
    </row>
    <row r="228" spans="12:12" x14ac:dyDescent="0.5">
      <c r="L228" s="106"/>
    </row>
    <row r="229" spans="12:12" x14ac:dyDescent="0.5">
      <c r="L229" s="106"/>
    </row>
    <row r="230" spans="12:12" x14ac:dyDescent="0.5">
      <c r="L230" s="106"/>
    </row>
    <row r="231" spans="12:12" x14ac:dyDescent="0.5">
      <c r="L231" s="106"/>
    </row>
    <row r="232" spans="12:12" x14ac:dyDescent="0.5">
      <c r="L232" s="106"/>
    </row>
    <row r="233" spans="12:12" x14ac:dyDescent="0.5">
      <c r="L233" s="106"/>
    </row>
    <row r="234" spans="12:12" x14ac:dyDescent="0.5">
      <c r="L234" s="106"/>
    </row>
    <row r="235" spans="12:12" x14ac:dyDescent="0.5">
      <c r="L235" s="106"/>
    </row>
    <row r="236" spans="12:12" x14ac:dyDescent="0.5">
      <c r="L236" s="106"/>
    </row>
    <row r="237" spans="12:12" x14ac:dyDescent="0.5">
      <c r="L237" s="106"/>
    </row>
    <row r="238" spans="12:12" x14ac:dyDescent="0.5">
      <c r="L238" s="106"/>
    </row>
    <row r="239" spans="12:12" x14ac:dyDescent="0.5">
      <c r="L239" s="106"/>
    </row>
    <row r="240" spans="12:12" x14ac:dyDescent="0.5">
      <c r="L240" s="106"/>
    </row>
    <row r="241" spans="12:12" x14ac:dyDescent="0.5">
      <c r="L241" s="106"/>
    </row>
    <row r="242" spans="12:12" x14ac:dyDescent="0.5">
      <c r="L242" s="106"/>
    </row>
    <row r="243" spans="12:12" x14ac:dyDescent="0.5">
      <c r="L243" s="106"/>
    </row>
    <row r="244" spans="12:12" x14ac:dyDescent="0.5">
      <c r="L244" s="106"/>
    </row>
    <row r="245" spans="12:12" x14ac:dyDescent="0.5">
      <c r="L245" s="106"/>
    </row>
    <row r="246" spans="12:12" x14ac:dyDescent="0.5">
      <c r="L246" s="106"/>
    </row>
    <row r="247" spans="12:12" x14ac:dyDescent="0.5">
      <c r="L247" s="106"/>
    </row>
    <row r="248" spans="12:12" x14ac:dyDescent="0.5">
      <c r="L248" s="106"/>
    </row>
    <row r="249" spans="12:12" x14ac:dyDescent="0.5">
      <c r="L249" s="106"/>
    </row>
    <row r="250" spans="12:12" x14ac:dyDescent="0.5">
      <c r="L250" s="106"/>
    </row>
    <row r="251" spans="12:12" x14ac:dyDescent="0.5">
      <c r="L251" s="106"/>
    </row>
    <row r="252" spans="12:12" x14ac:dyDescent="0.5">
      <c r="L252" s="106"/>
    </row>
    <row r="253" spans="12:12" x14ac:dyDescent="0.5">
      <c r="L253" s="106"/>
    </row>
    <row r="254" spans="12:12" x14ac:dyDescent="0.5">
      <c r="L254" s="106"/>
    </row>
    <row r="255" spans="12:12" x14ac:dyDescent="0.5">
      <c r="L255" s="106"/>
    </row>
    <row r="256" spans="12:12" x14ac:dyDescent="0.5">
      <c r="L256" s="106"/>
    </row>
    <row r="257" spans="12:12" x14ac:dyDescent="0.5">
      <c r="L257" s="106"/>
    </row>
    <row r="258" spans="12:12" x14ac:dyDescent="0.5">
      <c r="L258" s="106"/>
    </row>
    <row r="259" spans="12:12" x14ac:dyDescent="0.5">
      <c r="L259" s="106"/>
    </row>
    <row r="260" spans="12:12" x14ac:dyDescent="0.5">
      <c r="L260" s="106"/>
    </row>
    <row r="261" spans="12:12" x14ac:dyDescent="0.5">
      <c r="L261" s="106"/>
    </row>
    <row r="262" spans="12:12" x14ac:dyDescent="0.5">
      <c r="L262" s="106"/>
    </row>
    <row r="263" spans="12:12" x14ac:dyDescent="0.5">
      <c r="L263" s="106"/>
    </row>
    <row r="264" spans="12:12" x14ac:dyDescent="0.5">
      <c r="L264" s="106"/>
    </row>
    <row r="265" spans="12:12" x14ac:dyDescent="0.5">
      <c r="L265" s="106"/>
    </row>
    <row r="266" spans="12:12" x14ac:dyDescent="0.5">
      <c r="L266" s="106"/>
    </row>
    <row r="267" spans="12:12" x14ac:dyDescent="0.5">
      <c r="L267" s="106"/>
    </row>
    <row r="268" spans="12:12" x14ac:dyDescent="0.5">
      <c r="L268" s="106"/>
    </row>
    <row r="269" spans="12:12" x14ac:dyDescent="0.5">
      <c r="L269" s="106"/>
    </row>
    <row r="270" spans="12:12" x14ac:dyDescent="0.5">
      <c r="L270" s="106"/>
    </row>
    <row r="271" spans="12:12" x14ac:dyDescent="0.5">
      <c r="L271" s="106"/>
    </row>
    <row r="272" spans="12:12" x14ac:dyDescent="0.5">
      <c r="L272" s="106"/>
    </row>
    <row r="273" spans="12:12" x14ac:dyDescent="0.5">
      <c r="L273" s="106"/>
    </row>
    <row r="274" spans="12:12" x14ac:dyDescent="0.5">
      <c r="L274" s="106"/>
    </row>
    <row r="275" spans="12:12" x14ac:dyDescent="0.5">
      <c r="L275" s="106"/>
    </row>
    <row r="276" spans="12:12" x14ac:dyDescent="0.5">
      <c r="L276" s="106"/>
    </row>
    <row r="277" spans="12:12" x14ac:dyDescent="0.5">
      <c r="L277" s="106"/>
    </row>
    <row r="278" spans="12:12" x14ac:dyDescent="0.5">
      <c r="L278" s="106"/>
    </row>
    <row r="279" spans="12:12" x14ac:dyDescent="0.5">
      <c r="L279" s="106"/>
    </row>
    <row r="280" spans="12:12" x14ac:dyDescent="0.5">
      <c r="L280" s="106"/>
    </row>
    <row r="281" spans="12:12" x14ac:dyDescent="0.5">
      <c r="L281" s="106"/>
    </row>
    <row r="282" spans="12:12" x14ac:dyDescent="0.5">
      <c r="L282" s="106"/>
    </row>
    <row r="283" spans="12:12" x14ac:dyDescent="0.5">
      <c r="L283" s="106"/>
    </row>
    <row r="284" spans="12:12" x14ac:dyDescent="0.5">
      <c r="L284" s="106"/>
    </row>
    <row r="285" spans="12:12" x14ac:dyDescent="0.5">
      <c r="L285" s="106"/>
    </row>
    <row r="286" spans="12:12" x14ac:dyDescent="0.5">
      <c r="L286" s="106"/>
    </row>
    <row r="287" spans="12:12" x14ac:dyDescent="0.5">
      <c r="L287" s="106"/>
    </row>
    <row r="288" spans="12:12" x14ac:dyDescent="0.5">
      <c r="L288" s="106"/>
    </row>
    <row r="289" spans="12:12" x14ac:dyDescent="0.5">
      <c r="L289" s="106"/>
    </row>
    <row r="290" spans="12:12" x14ac:dyDescent="0.5">
      <c r="L290" s="106"/>
    </row>
    <row r="291" spans="12:12" x14ac:dyDescent="0.5">
      <c r="L291" s="106"/>
    </row>
    <row r="292" spans="12:12" x14ac:dyDescent="0.5">
      <c r="L292" s="106"/>
    </row>
    <row r="293" spans="12:12" x14ac:dyDescent="0.5">
      <c r="L293" s="106"/>
    </row>
    <row r="294" spans="12:12" x14ac:dyDescent="0.5">
      <c r="L294" s="106"/>
    </row>
    <row r="295" spans="12:12" x14ac:dyDescent="0.5">
      <c r="L295" s="106"/>
    </row>
    <row r="296" spans="12:12" x14ac:dyDescent="0.5">
      <c r="L296" s="106"/>
    </row>
    <row r="297" spans="12:12" x14ac:dyDescent="0.5">
      <c r="L297" s="106"/>
    </row>
    <row r="298" spans="12:12" x14ac:dyDescent="0.5">
      <c r="L298" s="106"/>
    </row>
    <row r="299" spans="12:12" x14ac:dyDescent="0.5">
      <c r="L299" s="106"/>
    </row>
    <row r="300" spans="12:12" x14ac:dyDescent="0.5">
      <c r="L300" s="106"/>
    </row>
    <row r="301" spans="12:12" x14ac:dyDescent="0.5">
      <c r="L301" s="106"/>
    </row>
    <row r="302" spans="12:12" x14ac:dyDescent="0.5">
      <c r="L302" s="106"/>
    </row>
    <row r="303" spans="12:12" x14ac:dyDescent="0.5">
      <c r="L303" s="106"/>
    </row>
    <row r="304" spans="12:12" x14ac:dyDescent="0.5">
      <c r="L304" s="106"/>
    </row>
    <row r="305" spans="12:12" x14ac:dyDescent="0.5">
      <c r="L305" s="106"/>
    </row>
    <row r="306" spans="12:12" x14ac:dyDescent="0.5">
      <c r="L306" s="106"/>
    </row>
    <row r="307" spans="12:12" x14ac:dyDescent="0.5">
      <c r="L307" s="106"/>
    </row>
    <row r="308" spans="12:12" x14ac:dyDescent="0.5">
      <c r="L308" s="106"/>
    </row>
    <row r="309" spans="12:12" x14ac:dyDescent="0.5">
      <c r="L309" s="106"/>
    </row>
    <row r="310" spans="12:12" x14ac:dyDescent="0.5">
      <c r="L310" s="106"/>
    </row>
    <row r="311" spans="12:12" x14ac:dyDescent="0.5">
      <c r="L311" s="106"/>
    </row>
    <row r="312" spans="12:12" x14ac:dyDescent="0.5">
      <c r="L312" s="106"/>
    </row>
    <row r="313" spans="12:12" x14ac:dyDescent="0.5">
      <c r="L313" s="106"/>
    </row>
    <row r="314" spans="12:12" x14ac:dyDescent="0.5">
      <c r="L314" s="106"/>
    </row>
    <row r="315" spans="12:12" x14ac:dyDescent="0.5">
      <c r="L315" s="106"/>
    </row>
    <row r="316" spans="12:12" x14ac:dyDescent="0.5">
      <c r="L316" s="106"/>
    </row>
    <row r="317" spans="12:12" x14ac:dyDescent="0.5">
      <c r="L317" s="106"/>
    </row>
    <row r="318" spans="12:12" x14ac:dyDescent="0.5">
      <c r="L318" s="106"/>
    </row>
    <row r="319" spans="12:12" x14ac:dyDescent="0.5">
      <c r="L319" s="106"/>
    </row>
    <row r="320" spans="12:12" x14ac:dyDescent="0.5">
      <c r="L320" s="106"/>
    </row>
    <row r="321" spans="12:12" x14ac:dyDescent="0.5">
      <c r="L321" s="106"/>
    </row>
    <row r="322" spans="12:12" x14ac:dyDescent="0.5">
      <c r="L322" s="106"/>
    </row>
    <row r="323" spans="12:12" x14ac:dyDescent="0.5">
      <c r="L323" s="106"/>
    </row>
    <row r="324" spans="12:12" x14ac:dyDescent="0.5">
      <c r="L324" s="106"/>
    </row>
    <row r="325" spans="12:12" x14ac:dyDescent="0.5">
      <c r="L325" s="106"/>
    </row>
    <row r="326" spans="12:12" x14ac:dyDescent="0.5">
      <c r="L326" s="106"/>
    </row>
    <row r="327" spans="12:12" x14ac:dyDescent="0.5">
      <c r="L327" s="106"/>
    </row>
    <row r="328" spans="12:12" x14ac:dyDescent="0.5">
      <c r="L328" s="106"/>
    </row>
    <row r="329" spans="12:12" x14ac:dyDescent="0.5">
      <c r="L329" s="106"/>
    </row>
    <row r="330" spans="12:12" x14ac:dyDescent="0.5">
      <c r="L330" s="106"/>
    </row>
    <row r="331" spans="12:12" x14ac:dyDescent="0.5">
      <c r="L331" s="106"/>
    </row>
    <row r="332" spans="12:12" x14ac:dyDescent="0.5">
      <c r="L332" s="106"/>
    </row>
    <row r="333" spans="12:12" x14ac:dyDescent="0.5">
      <c r="L333" s="106"/>
    </row>
    <row r="334" spans="12:12" x14ac:dyDescent="0.5">
      <c r="L334" s="106"/>
    </row>
    <row r="335" spans="12:12" x14ac:dyDescent="0.5">
      <c r="L335" s="106"/>
    </row>
    <row r="336" spans="12:12" x14ac:dyDescent="0.5">
      <c r="L336" s="106"/>
    </row>
    <row r="337" spans="12:12" x14ac:dyDescent="0.5">
      <c r="L337" s="106"/>
    </row>
    <row r="338" spans="12:12" x14ac:dyDescent="0.5">
      <c r="L338" s="106"/>
    </row>
    <row r="339" spans="12:12" x14ac:dyDescent="0.5">
      <c r="L339" s="106"/>
    </row>
    <row r="340" spans="12:12" x14ac:dyDescent="0.5">
      <c r="L340" s="106"/>
    </row>
    <row r="341" spans="12:12" x14ac:dyDescent="0.5">
      <c r="L341" s="106"/>
    </row>
    <row r="342" spans="12:12" x14ac:dyDescent="0.5">
      <c r="L342" s="106"/>
    </row>
    <row r="343" spans="12:12" x14ac:dyDescent="0.5">
      <c r="L343" s="106"/>
    </row>
    <row r="344" spans="12:12" x14ac:dyDescent="0.5">
      <c r="L344" s="106"/>
    </row>
    <row r="345" spans="12:12" x14ac:dyDescent="0.5">
      <c r="L345" s="106"/>
    </row>
    <row r="346" spans="12:12" x14ac:dyDescent="0.5">
      <c r="L346" s="106"/>
    </row>
    <row r="347" spans="12:12" x14ac:dyDescent="0.5">
      <c r="L347" s="106"/>
    </row>
    <row r="348" spans="12:12" x14ac:dyDescent="0.5">
      <c r="L348" s="106"/>
    </row>
    <row r="349" spans="12:12" x14ac:dyDescent="0.5">
      <c r="L349" s="106"/>
    </row>
    <row r="350" spans="12:12" x14ac:dyDescent="0.5">
      <c r="L350" s="106"/>
    </row>
    <row r="351" spans="12:12" x14ac:dyDescent="0.5">
      <c r="L351" s="106"/>
    </row>
    <row r="352" spans="12:12" x14ac:dyDescent="0.5">
      <c r="L352" s="106"/>
    </row>
    <row r="353" spans="12:12" x14ac:dyDescent="0.5">
      <c r="L353" s="106"/>
    </row>
    <row r="354" spans="12:12" x14ac:dyDescent="0.5">
      <c r="L354" s="106"/>
    </row>
    <row r="355" spans="12:12" x14ac:dyDescent="0.5">
      <c r="L355" s="106"/>
    </row>
    <row r="356" spans="12:12" x14ac:dyDescent="0.5">
      <c r="L356" s="106"/>
    </row>
    <row r="357" spans="12:12" x14ac:dyDescent="0.5">
      <c r="L357" s="106"/>
    </row>
    <row r="358" spans="12:12" x14ac:dyDescent="0.5">
      <c r="L358" s="106"/>
    </row>
    <row r="359" spans="12:12" x14ac:dyDescent="0.5">
      <c r="L359" s="106"/>
    </row>
    <row r="360" spans="12:12" x14ac:dyDescent="0.5">
      <c r="L360" s="106"/>
    </row>
    <row r="361" spans="12:12" x14ac:dyDescent="0.5">
      <c r="L361" s="106"/>
    </row>
    <row r="362" spans="12:12" x14ac:dyDescent="0.5">
      <c r="L362" s="106"/>
    </row>
    <row r="363" spans="12:12" x14ac:dyDescent="0.5">
      <c r="L363" s="106"/>
    </row>
    <row r="364" spans="12:12" x14ac:dyDescent="0.5">
      <c r="L364" s="106"/>
    </row>
    <row r="365" spans="12:12" x14ac:dyDescent="0.5">
      <c r="L365" s="106"/>
    </row>
    <row r="366" spans="12:12" x14ac:dyDescent="0.5">
      <c r="L366" s="106"/>
    </row>
    <row r="367" spans="12:12" x14ac:dyDescent="0.5">
      <c r="L367" s="106"/>
    </row>
    <row r="368" spans="12:12" x14ac:dyDescent="0.5">
      <c r="L368" s="106"/>
    </row>
    <row r="369" spans="12:12" x14ac:dyDescent="0.5">
      <c r="L369" s="106"/>
    </row>
    <row r="370" spans="12:12" x14ac:dyDescent="0.5">
      <c r="L370" s="106"/>
    </row>
    <row r="371" spans="12:12" x14ac:dyDescent="0.5">
      <c r="L371" s="106"/>
    </row>
    <row r="372" spans="12:12" x14ac:dyDescent="0.5">
      <c r="L372" s="106"/>
    </row>
    <row r="373" spans="12:12" x14ac:dyDescent="0.5">
      <c r="L373" s="106"/>
    </row>
    <row r="374" spans="12:12" x14ac:dyDescent="0.5">
      <c r="L374" s="106"/>
    </row>
    <row r="375" spans="12:12" x14ac:dyDescent="0.5">
      <c r="L375" s="106"/>
    </row>
    <row r="376" spans="12:12" x14ac:dyDescent="0.5">
      <c r="L376" s="106"/>
    </row>
    <row r="377" spans="12:12" x14ac:dyDescent="0.5">
      <c r="L377" s="106"/>
    </row>
    <row r="378" spans="12:12" x14ac:dyDescent="0.5">
      <c r="L378" s="106"/>
    </row>
    <row r="379" spans="12:12" x14ac:dyDescent="0.5">
      <c r="L379" s="106"/>
    </row>
    <row r="380" spans="12:12" x14ac:dyDescent="0.5">
      <c r="L380" s="106"/>
    </row>
    <row r="381" spans="12:12" x14ac:dyDescent="0.5">
      <c r="L381" s="106"/>
    </row>
    <row r="382" spans="12:12" x14ac:dyDescent="0.5">
      <c r="L382" s="106"/>
    </row>
    <row r="383" spans="12:12" x14ac:dyDescent="0.5">
      <c r="L383" s="106"/>
    </row>
    <row r="384" spans="12:12" x14ac:dyDescent="0.5">
      <c r="L384" s="106"/>
    </row>
    <row r="385" spans="12:12" x14ac:dyDescent="0.5">
      <c r="L385" s="106"/>
    </row>
    <row r="386" spans="12:12" x14ac:dyDescent="0.5">
      <c r="L386" s="106"/>
    </row>
    <row r="387" spans="12:12" x14ac:dyDescent="0.5">
      <c r="L387" s="106"/>
    </row>
    <row r="388" spans="12:12" x14ac:dyDescent="0.5">
      <c r="L388" s="106"/>
    </row>
    <row r="389" spans="12:12" x14ac:dyDescent="0.5">
      <c r="L389" s="106"/>
    </row>
    <row r="390" spans="12:12" x14ac:dyDescent="0.5">
      <c r="L390" s="106"/>
    </row>
    <row r="391" spans="12:12" x14ac:dyDescent="0.5">
      <c r="L391" s="106"/>
    </row>
    <row r="392" spans="12:12" x14ac:dyDescent="0.5">
      <c r="L392" s="106"/>
    </row>
    <row r="393" spans="12:12" x14ac:dyDescent="0.5">
      <c r="L393" s="106"/>
    </row>
    <row r="394" spans="12:12" x14ac:dyDescent="0.5">
      <c r="L394" s="106"/>
    </row>
    <row r="395" spans="12:12" x14ac:dyDescent="0.5">
      <c r="L395" s="106"/>
    </row>
    <row r="396" spans="12:12" x14ac:dyDescent="0.5">
      <c r="L396" s="106"/>
    </row>
    <row r="397" spans="12:12" x14ac:dyDescent="0.5">
      <c r="L397" s="106"/>
    </row>
    <row r="398" spans="12:12" x14ac:dyDescent="0.5">
      <c r="L398" s="106"/>
    </row>
    <row r="399" spans="12:12" x14ac:dyDescent="0.5">
      <c r="L399" s="106"/>
    </row>
    <row r="400" spans="12:12" x14ac:dyDescent="0.5">
      <c r="L400" s="106"/>
    </row>
    <row r="401" spans="12:12" x14ac:dyDescent="0.5">
      <c r="L401" s="106"/>
    </row>
    <row r="402" spans="12:12" x14ac:dyDescent="0.5">
      <c r="L402" s="106"/>
    </row>
    <row r="403" spans="12:12" x14ac:dyDescent="0.5">
      <c r="L403" s="106"/>
    </row>
    <row r="404" spans="12:12" x14ac:dyDescent="0.5">
      <c r="L404" s="106"/>
    </row>
    <row r="405" spans="12:12" x14ac:dyDescent="0.5">
      <c r="L405" s="106"/>
    </row>
    <row r="406" spans="12:12" x14ac:dyDescent="0.5">
      <c r="L406" s="106"/>
    </row>
    <row r="407" spans="12:12" x14ac:dyDescent="0.5">
      <c r="L407" s="106"/>
    </row>
    <row r="408" spans="12:12" x14ac:dyDescent="0.5">
      <c r="L408" s="106"/>
    </row>
    <row r="409" spans="12:12" x14ac:dyDescent="0.5">
      <c r="L409" s="106"/>
    </row>
    <row r="410" spans="12:12" x14ac:dyDescent="0.5">
      <c r="L410" s="106"/>
    </row>
    <row r="411" spans="12:12" x14ac:dyDescent="0.5">
      <c r="L411" s="106"/>
    </row>
    <row r="412" spans="12:12" x14ac:dyDescent="0.5">
      <c r="L412" s="106"/>
    </row>
    <row r="413" spans="12:12" x14ac:dyDescent="0.5">
      <c r="L413" s="106"/>
    </row>
    <row r="414" spans="12:12" x14ac:dyDescent="0.5">
      <c r="L414" s="106"/>
    </row>
    <row r="415" spans="12:12" x14ac:dyDescent="0.5">
      <c r="L415" s="106"/>
    </row>
    <row r="416" spans="12:12" x14ac:dyDescent="0.5">
      <c r="L416" s="106"/>
    </row>
    <row r="417" spans="12:12" x14ac:dyDescent="0.5">
      <c r="L417" s="106"/>
    </row>
    <row r="418" spans="12:12" x14ac:dyDescent="0.5">
      <c r="L418" s="106"/>
    </row>
    <row r="419" spans="12:12" x14ac:dyDescent="0.5">
      <c r="L419" s="106"/>
    </row>
    <row r="420" spans="12:12" x14ac:dyDescent="0.5">
      <c r="L420" s="106"/>
    </row>
    <row r="421" spans="12:12" x14ac:dyDescent="0.5">
      <c r="L421" s="106"/>
    </row>
    <row r="422" spans="12:12" x14ac:dyDescent="0.5">
      <c r="L422" s="106"/>
    </row>
    <row r="423" spans="12:12" x14ac:dyDescent="0.5">
      <c r="L423" s="106"/>
    </row>
    <row r="424" spans="12:12" x14ac:dyDescent="0.5">
      <c r="L424" s="106"/>
    </row>
    <row r="425" spans="12:12" x14ac:dyDescent="0.5">
      <c r="L425" s="106"/>
    </row>
    <row r="426" spans="12:12" x14ac:dyDescent="0.5">
      <c r="L426" s="106"/>
    </row>
    <row r="427" spans="12:12" x14ac:dyDescent="0.5">
      <c r="L427" s="106"/>
    </row>
    <row r="428" spans="12:12" x14ac:dyDescent="0.5">
      <c r="L428" s="106"/>
    </row>
    <row r="429" spans="12:12" x14ac:dyDescent="0.5">
      <c r="L429" s="106"/>
    </row>
    <row r="430" spans="12:12" x14ac:dyDescent="0.5">
      <c r="L430" s="106"/>
    </row>
    <row r="431" spans="12:12" x14ac:dyDescent="0.5">
      <c r="L431" s="106"/>
    </row>
    <row r="432" spans="12:12" x14ac:dyDescent="0.5">
      <c r="L432" s="106"/>
    </row>
    <row r="433" spans="12:12" x14ac:dyDescent="0.5">
      <c r="L433" s="106"/>
    </row>
    <row r="434" spans="12:12" x14ac:dyDescent="0.5">
      <c r="L434" s="106"/>
    </row>
    <row r="435" spans="12:12" x14ac:dyDescent="0.5">
      <c r="L435" s="106"/>
    </row>
    <row r="436" spans="12:12" x14ac:dyDescent="0.5">
      <c r="L436" s="106"/>
    </row>
    <row r="437" spans="12:12" x14ac:dyDescent="0.5">
      <c r="L437" s="106"/>
    </row>
    <row r="438" spans="12:12" x14ac:dyDescent="0.5">
      <c r="L438" s="106"/>
    </row>
    <row r="439" spans="12:12" x14ac:dyDescent="0.5">
      <c r="L439" s="106"/>
    </row>
    <row r="440" spans="12:12" x14ac:dyDescent="0.5">
      <c r="L440" s="106"/>
    </row>
    <row r="441" spans="12:12" x14ac:dyDescent="0.5">
      <c r="L441" s="106"/>
    </row>
    <row r="442" spans="12:12" x14ac:dyDescent="0.5">
      <c r="L442" s="106"/>
    </row>
    <row r="443" spans="12:12" x14ac:dyDescent="0.5">
      <c r="L443" s="106"/>
    </row>
    <row r="444" spans="12:12" x14ac:dyDescent="0.5">
      <c r="L444" s="106"/>
    </row>
    <row r="445" spans="12:12" x14ac:dyDescent="0.5">
      <c r="L445" s="106"/>
    </row>
    <row r="446" spans="12:12" x14ac:dyDescent="0.5">
      <c r="L446" s="106"/>
    </row>
    <row r="447" spans="12:12" x14ac:dyDescent="0.5">
      <c r="L447" s="106"/>
    </row>
    <row r="448" spans="12:12" x14ac:dyDescent="0.5">
      <c r="L448" s="106"/>
    </row>
    <row r="449" spans="12:12" x14ac:dyDescent="0.5">
      <c r="L449" s="106"/>
    </row>
    <row r="450" spans="12:12" x14ac:dyDescent="0.5">
      <c r="L450" s="106"/>
    </row>
    <row r="451" spans="12:12" x14ac:dyDescent="0.5">
      <c r="L451" s="106"/>
    </row>
    <row r="452" spans="12:12" x14ac:dyDescent="0.5">
      <c r="L452" s="106"/>
    </row>
    <row r="453" spans="12:12" x14ac:dyDescent="0.5">
      <c r="L453" s="106"/>
    </row>
    <row r="454" spans="12:12" x14ac:dyDescent="0.5">
      <c r="L454" s="106"/>
    </row>
    <row r="455" spans="12:12" x14ac:dyDescent="0.5">
      <c r="L455" s="106"/>
    </row>
    <row r="456" spans="12:12" x14ac:dyDescent="0.5">
      <c r="L456" s="106"/>
    </row>
    <row r="457" spans="12:12" x14ac:dyDescent="0.5">
      <c r="L457" s="106"/>
    </row>
    <row r="458" spans="12:12" x14ac:dyDescent="0.5">
      <c r="L458" s="106"/>
    </row>
    <row r="459" spans="12:12" x14ac:dyDescent="0.5">
      <c r="L459" s="106"/>
    </row>
    <row r="460" spans="12:12" x14ac:dyDescent="0.5">
      <c r="L460" s="106"/>
    </row>
    <row r="461" spans="12:12" x14ac:dyDescent="0.5">
      <c r="L461" s="106"/>
    </row>
    <row r="462" spans="12:12" x14ac:dyDescent="0.5">
      <c r="L462" s="106"/>
    </row>
    <row r="463" spans="12:12" x14ac:dyDescent="0.5">
      <c r="L463" s="106"/>
    </row>
    <row r="464" spans="12:12" x14ac:dyDescent="0.5">
      <c r="L464" s="106"/>
    </row>
    <row r="465" spans="12:12" x14ac:dyDescent="0.5">
      <c r="L465" s="106"/>
    </row>
    <row r="466" spans="12:12" x14ac:dyDescent="0.5">
      <c r="L466" s="106"/>
    </row>
    <row r="467" spans="12:12" x14ac:dyDescent="0.5">
      <c r="L467" s="106"/>
    </row>
    <row r="468" spans="12:12" x14ac:dyDescent="0.5">
      <c r="L468" s="106"/>
    </row>
    <row r="469" spans="12:12" x14ac:dyDescent="0.5">
      <c r="L469" s="106"/>
    </row>
    <row r="470" spans="12:12" x14ac:dyDescent="0.5">
      <c r="L470" s="106"/>
    </row>
    <row r="471" spans="12:12" x14ac:dyDescent="0.5">
      <c r="L471" s="106"/>
    </row>
    <row r="472" spans="12:12" x14ac:dyDescent="0.5">
      <c r="L472" s="106"/>
    </row>
    <row r="473" spans="12:12" x14ac:dyDescent="0.5">
      <c r="L473" s="106"/>
    </row>
    <row r="474" spans="12:12" x14ac:dyDescent="0.5">
      <c r="L474" s="106"/>
    </row>
    <row r="475" spans="12:12" x14ac:dyDescent="0.5">
      <c r="L475" s="106"/>
    </row>
    <row r="476" spans="12:12" x14ac:dyDescent="0.5">
      <c r="L476" s="106"/>
    </row>
    <row r="477" spans="12:12" x14ac:dyDescent="0.5">
      <c r="L477" s="106"/>
    </row>
    <row r="478" spans="12:12" x14ac:dyDescent="0.5">
      <c r="L478" s="106"/>
    </row>
    <row r="479" spans="12:12" x14ac:dyDescent="0.5">
      <c r="L479" s="106"/>
    </row>
    <row r="480" spans="12:12" x14ac:dyDescent="0.5">
      <c r="L480" s="106"/>
    </row>
    <row r="481" spans="12:12" x14ac:dyDescent="0.5">
      <c r="L481" s="106"/>
    </row>
    <row r="482" spans="12:12" x14ac:dyDescent="0.5">
      <c r="L482" s="106"/>
    </row>
    <row r="483" spans="12:12" x14ac:dyDescent="0.5">
      <c r="L483" s="106"/>
    </row>
    <row r="484" spans="12:12" x14ac:dyDescent="0.5">
      <c r="L484" s="106"/>
    </row>
    <row r="485" spans="12:12" x14ac:dyDescent="0.5">
      <c r="L485" s="106"/>
    </row>
    <row r="486" spans="12:12" x14ac:dyDescent="0.5">
      <c r="L486" s="106"/>
    </row>
    <row r="487" spans="12:12" x14ac:dyDescent="0.5">
      <c r="L487" s="106"/>
    </row>
    <row r="488" spans="12:12" x14ac:dyDescent="0.5">
      <c r="L488" s="106"/>
    </row>
    <row r="489" spans="12:12" x14ac:dyDescent="0.5">
      <c r="L489" s="106"/>
    </row>
    <row r="490" spans="12:12" x14ac:dyDescent="0.5">
      <c r="L490" s="106"/>
    </row>
    <row r="491" spans="12:12" x14ac:dyDescent="0.5">
      <c r="L491" s="106"/>
    </row>
    <row r="492" spans="12:12" x14ac:dyDescent="0.5">
      <c r="L492" s="106"/>
    </row>
    <row r="493" spans="12:12" x14ac:dyDescent="0.5">
      <c r="L493" s="106"/>
    </row>
    <row r="494" spans="12:12" x14ac:dyDescent="0.5">
      <c r="L494" s="106"/>
    </row>
    <row r="495" spans="12:12" x14ac:dyDescent="0.5">
      <c r="L495" s="106"/>
    </row>
    <row r="496" spans="12:12" x14ac:dyDescent="0.5">
      <c r="L496" s="106"/>
    </row>
    <row r="497" spans="12:12" x14ac:dyDescent="0.5">
      <c r="L497" s="106"/>
    </row>
    <row r="498" spans="12:12" x14ac:dyDescent="0.5">
      <c r="L498" s="106"/>
    </row>
    <row r="499" spans="12:12" x14ac:dyDescent="0.5">
      <c r="L499" s="106"/>
    </row>
    <row r="500" spans="12:12" x14ac:dyDescent="0.5">
      <c r="L500" s="106"/>
    </row>
    <row r="501" spans="12:12" x14ac:dyDescent="0.5">
      <c r="L501" s="106"/>
    </row>
    <row r="502" spans="12:12" x14ac:dyDescent="0.5">
      <c r="L502" s="106"/>
    </row>
    <row r="503" spans="12:12" x14ac:dyDescent="0.5">
      <c r="L503" s="106"/>
    </row>
    <row r="504" spans="12:12" x14ac:dyDescent="0.5">
      <c r="L504" s="106"/>
    </row>
    <row r="505" spans="12:12" x14ac:dyDescent="0.5">
      <c r="L505" s="106"/>
    </row>
    <row r="506" spans="12:12" x14ac:dyDescent="0.5">
      <c r="L506" s="106"/>
    </row>
    <row r="507" spans="12:12" x14ac:dyDescent="0.5">
      <c r="L507" s="106"/>
    </row>
    <row r="508" spans="12:12" x14ac:dyDescent="0.5">
      <c r="L508" s="106"/>
    </row>
    <row r="509" spans="12:12" x14ac:dyDescent="0.5">
      <c r="L509" s="106"/>
    </row>
    <row r="510" spans="12:12" x14ac:dyDescent="0.5">
      <c r="L510" s="106"/>
    </row>
    <row r="511" spans="12:12" x14ac:dyDescent="0.5">
      <c r="L511" s="106"/>
    </row>
    <row r="512" spans="12:12" x14ac:dyDescent="0.5">
      <c r="L512" s="106"/>
    </row>
    <row r="513" spans="12:12" x14ac:dyDescent="0.5">
      <c r="L513" s="106"/>
    </row>
    <row r="514" spans="12:12" x14ac:dyDescent="0.5">
      <c r="L514" s="106"/>
    </row>
    <row r="515" spans="12:12" x14ac:dyDescent="0.5">
      <c r="L515" s="106"/>
    </row>
    <row r="516" spans="12:12" x14ac:dyDescent="0.5">
      <c r="L516" s="106"/>
    </row>
    <row r="517" spans="12:12" x14ac:dyDescent="0.5">
      <c r="L517" s="106"/>
    </row>
    <row r="518" spans="12:12" x14ac:dyDescent="0.5">
      <c r="L518" s="106"/>
    </row>
    <row r="519" spans="12:12" x14ac:dyDescent="0.5">
      <c r="L519" s="106"/>
    </row>
    <row r="520" spans="12:12" x14ac:dyDescent="0.5">
      <c r="L520" s="106"/>
    </row>
    <row r="521" spans="12:12" x14ac:dyDescent="0.5">
      <c r="L521" s="106"/>
    </row>
    <row r="522" spans="12:12" x14ac:dyDescent="0.5">
      <c r="L522" s="106"/>
    </row>
    <row r="523" spans="12:12" x14ac:dyDescent="0.5">
      <c r="L523" s="106"/>
    </row>
    <row r="524" spans="12:12" x14ac:dyDescent="0.5">
      <c r="L524" s="106"/>
    </row>
    <row r="525" spans="12:12" x14ac:dyDescent="0.5">
      <c r="L525" s="106"/>
    </row>
    <row r="526" spans="12:12" x14ac:dyDescent="0.5">
      <c r="L526" s="106"/>
    </row>
    <row r="527" spans="12:12" x14ac:dyDescent="0.5">
      <c r="L527" s="106"/>
    </row>
    <row r="528" spans="12:12" x14ac:dyDescent="0.5">
      <c r="L528" s="106"/>
    </row>
    <row r="529" spans="12:12" x14ac:dyDescent="0.5">
      <c r="L529" s="106"/>
    </row>
  </sheetData>
  <phoneticPr fontId="0" type="noConversion"/>
  <pageMargins left="0.78740157499999996" right="0.78740157499999996" top="0.984251969" bottom="0.984251969" header="0.4921259845" footer="0.4921259845"/>
  <pageSetup paperSize="9" scale="67" fitToHeight="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3"/>
  <dimension ref="A1:F371"/>
  <sheetViews>
    <sheetView workbookViewId="0">
      <pane ySplit="1600" activePane="bottomLeft"/>
      <selection activeCell="C2" sqref="C2"/>
      <selection pane="bottomLeft" activeCell="C11" sqref="C11"/>
    </sheetView>
  </sheetViews>
  <sheetFormatPr baseColWidth="10" defaultRowHeight="12.5" x14ac:dyDescent="0.25"/>
  <sheetData>
    <row r="1" spans="1:6" x14ac:dyDescent="0.25">
      <c r="A1" s="30"/>
      <c r="B1" s="30"/>
      <c r="C1" s="30"/>
      <c r="D1" s="30"/>
    </row>
    <row r="2" spans="1:6" ht="15.5" x14ac:dyDescent="0.35">
      <c r="A2" s="9" t="s">
        <v>354</v>
      </c>
      <c r="B2" s="9" t="s">
        <v>353</v>
      </c>
      <c r="C2" s="9" t="s">
        <v>463</v>
      </c>
      <c r="D2" s="9" t="s">
        <v>462</v>
      </c>
    </row>
    <row r="3" spans="1:6" ht="13" x14ac:dyDescent="0.3">
      <c r="A3" s="217">
        <f>VALUE(Eingabe2023!G4)</f>
        <v>14331</v>
      </c>
      <c r="B3" s="217">
        <f>VALUE(Eingabe2023!H4)</f>
        <v>4416</v>
      </c>
      <c r="C3" s="217">
        <f>VALUE(Eingabe2023!I4)</f>
        <v>606</v>
      </c>
      <c r="D3" s="217">
        <f>VALUE(Eingabe2023!J4)</f>
        <v>0</v>
      </c>
      <c r="E3" s="31">
        <f>SUM(A3:D3)</f>
        <v>19353</v>
      </c>
      <c r="F3" s="12">
        <f>+E3*5%-0.00001</f>
        <v>967.64999000000012</v>
      </c>
    </row>
    <row r="4" spans="1:6" x14ac:dyDescent="0.25">
      <c r="A4" s="10">
        <f>A3/2</f>
        <v>7165.5</v>
      </c>
      <c r="B4" s="10">
        <f>B3/2</f>
        <v>2208</v>
      </c>
      <c r="C4" s="10">
        <f>C3/2</f>
        <v>303</v>
      </c>
      <c r="D4" s="10">
        <f>D3/2</f>
        <v>0</v>
      </c>
      <c r="E4" s="8"/>
      <c r="F4" s="11"/>
    </row>
    <row r="5" spans="1:6" x14ac:dyDescent="0.25">
      <c r="A5" s="10">
        <f>A3/3</f>
        <v>4777</v>
      </c>
      <c r="B5" s="10">
        <f>B3/3</f>
        <v>1472</v>
      </c>
      <c r="C5" s="10">
        <f>C3/3</f>
        <v>202</v>
      </c>
      <c r="D5" s="10">
        <f>D3/3</f>
        <v>0</v>
      </c>
      <c r="E5" s="8"/>
      <c r="F5" s="11"/>
    </row>
    <row r="6" spans="1:6" x14ac:dyDescent="0.25">
      <c r="A6" s="10">
        <f>A3/4</f>
        <v>3582.75</v>
      </c>
      <c r="B6" s="10">
        <f>B3/4</f>
        <v>1104</v>
      </c>
      <c r="C6" s="10">
        <f>C3/4</f>
        <v>151.5</v>
      </c>
      <c r="D6" s="10">
        <f>D3/4</f>
        <v>0</v>
      </c>
      <c r="E6" s="8"/>
      <c r="F6" s="11"/>
    </row>
    <row r="7" spans="1:6" x14ac:dyDescent="0.25">
      <c r="A7" s="10">
        <f>A3/5</f>
        <v>2866.2</v>
      </c>
      <c r="B7" s="10">
        <f>B3/5</f>
        <v>883.2</v>
      </c>
      <c r="C7" s="10">
        <f>C3/5</f>
        <v>121.2</v>
      </c>
      <c r="D7" s="10">
        <f>D3/5</f>
        <v>0</v>
      </c>
      <c r="E7" s="8"/>
      <c r="F7" s="12"/>
    </row>
    <row r="8" spans="1:6" x14ac:dyDescent="0.25">
      <c r="A8" s="10">
        <f>A3/6</f>
        <v>2388.5</v>
      </c>
      <c r="B8" s="10">
        <f>B3/6</f>
        <v>736</v>
      </c>
      <c r="C8" s="10">
        <f>C3/6</f>
        <v>101</v>
      </c>
      <c r="D8" s="10">
        <f>D3/6</f>
        <v>0</v>
      </c>
      <c r="E8" s="8"/>
      <c r="F8" s="12"/>
    </row>
    <row r="9" spans="1:6" x14ac:dyDescent="0.25">
      <c r="A9" s="10">
        <f>A3/7</f>
        <v>2047.2857142857142</v>
      </c>
      <c r="B9" s="10">
        <f>B3/7</f>
        <v>630.85714285714289</v>
      </c>
      <c r="C9" s="10">
        <f>C3/7</f>
        <v>86.571428571428569</v>
      </c>
      <c r="D9" s="10">
        <f>D3/7</f>
        <v>0</v>
      </c>
      <c r="E9" s="8"/>
      <c r="F9" s="12"/>
    </row>
    <row r="10" spans="1:6" x14ac:dyDescent="0.25">
      <c r="A10" s="10">
        <f>A3/8</f>
        <v>1791.375</v>
      </c>
      <c r="B10" s="10">
        <f>B3/8</f>
        <v>552</v>
      </c>
      <c r="C10" s="10">
        <f>C3/8</f>
        <v>75.75</v>
      </c>
      <c r="D10" s="10">
        <f>D3/8</f>
        <v>0</v>
      </c>
      <c r="E10" s="8"/>
      <c r="F10" s="12"/>
    </row>
    <row r="11" spans="1:6" x14ac:dyDescent="0.25">
      <c r="A11" s="10">
        <f>A3/9</f>
        <v>1592.3333333333333</v>
      </c>
      <c r="B11" s="10">
        <f>B3/9</f>
        <v>490.66666666666669</v>
      </c>
      <c r="C11" s="10">
        <f>C3/9</f>
        <v>67.333333333333329</v>
      </c>
      <c r="D11" s="10">
        <f>D3/9</f>
        <v>0</v>
      </c>
      <c r="E11" s="8"/>
      <c r="F11" s="12"/>
    </row>
    <row r="12" spans="1:6" x14ac:dyDescent="0.25">
      <c r="A12" s="10">
        <f>A3/10</f>
        <v>1433.1</v>
      </c>
      <c r="B12" s="10">
        <f>B3/10</f>
        <v>441.6</v>
      </c>
      <c r="C12" s="10">
        <f>C3/10</f>
        <v>60.6</v>
      </c>
      <c r="D12" s="10">
        <f>D3/10</f>
        <v>0</v>
      </c>
      <c r="E12" s="8"/>
      <c r="F12" s="11"/>
    </row>
    <row r="13" spans="1:6" x14ac:dyDescent="0.25">
      <c r="A13" s="10">
        <f>A3/11</f>
        <v>1302.8181818181818</v>
      </c>
      <c r="B13" s="10">
        <f>B3/11</f>
        <v>401.45454545454544</v>
      </c>
      <c r="C13" s="10">
        <f>C3/11</f>
        <v>55.090909090909093</v>
      </c>
      <c r="D13" s="10">
        <f>D3/11</f>
        <v>0</v>
      </c>
      <c r="E13" s="8"/>
      <c r="F13" s="11"/>
    </row>
    <row r="14" spans="1:6" x14ac:dyDescent="0.25">
      <c r="A14" s="10">
        <f>A3/12</f>
        <v>1194.25</v>
      </c>
      <c r="B14" s="10">
        <f>B3/12</f>
        <v>368</v>
      </c>
      <c r="C14" s="10">
        <f>C3/12</f>
        <v>50.5</v>
      </c>
      <c r="D14" s="10">
        <f>D3/12</f>
        <v>0</v>
      </c>
      <c r="E14" s="8"/>
      <c r="F14" s="11"/>
    </row>
    <row r="15" spans="1:6" ht="13" x14ac:dyDescent="0.3">
      <c r="A15" s="10">
        <f>A3/13</f>
        <v>1102.3846153846155</v>
      </c>
      <c r="B15" s="95">
        <f>B3/13</f>
        <v>339.69230769230768</v>
      </c>
      <c r="C15" s="10">
        <f>C3/13</f>
        <v>46.615384615384613</v>
      </c>
      <c r="D15" s="10">
        <f>D3/13</f>
        <v>0</v>
      </c>
      <c r="E15" s="8"/>
      <c r="F15" s="11"/>
    </row>
    <row r="16" spans="1:6" x14ac:dyDescent="0.25">
      <c r="A16" s="10">
        <f>A3/14</f>
        <v>1023.6428571428571</v>
      </c>
      <c r="B16" s="10">
        <f>B3/14</f>
        <v>315.42857142857144</v>
      </c>
      <c r="C16" s="10">
        <f>C3/14</f>
        <v>43.285714285714285</v>
      </c>
      <c r="D16" s="10">
        <f>D3/14</f>
        <v>0</v>
      </c>
      <c r="E16" s="8"/>
      <c r="F16" s="11"/>
    </row>
    <row r="17" spans="1:6" x14ac:dyDescent="0.25">
      <c r="A17" s="10">
        <f>A3/15</f>
        <v>955.4</v>
      </c>
      <c r="B17" s="10">
        <f>B3/15</f>
        <v>294.39999999999998</v>
      </c>
      <c r="C17" s="10">
        <f>C3/15</f>
        <v>40.4</v>
      </c>
      <c r="D17" s="10">
        <f>D3/15</f>
        <v>0</v>
      </c>
      <c r="E17" s="8"/>
      <c r="F17" s="11"/>
    </row>
    <row r="18" spans="1:6" x14ac:dyDescent="0.25">
      <c r="A18" s="10">
        <f>A3/16</f>
        <v>895.6875</v>
      </c>
      <c r="B18" s="10">
        <f>B3/16</f>
        <v>276</v>
      </c>
      <c r="C18" s="10">
        <f>C3/16</f>
        <v>37.875</v>
      </c>
      <c r="D18" s="10">
        <f>D3/16</f>
        <v>0</v>
      </c>
      <c r="E18" s="8"/>
      <c r="F18" s="11"/>
    </row>
    <row r="19" spans="1:6" x14ac:dyDescent="0.25">
      <c r="A19" s="10">
        <f>A3/17</f>
        <v>843</v>
      </c>
      <c r="B19" s="10">
        <f>B3/17</f>
        <v>259.76470588235293</v>
      </c>
      <c r="C19" s="10">
        <f>C3/17</f>
        <v>35.647058823529413</v>
      </c>
      <c r="D19" s="10">
        <f>D3/17</f>
        <v>0</v>
      </c>
      <c r="E19" s="8"/>
      <c r="F19" s="11"/>
    </row>
    <row r="20" spans="1:6" x14ac:dyDescent="0.25">
      <c r="A20" s="10">
        <f>A3/18</f>
        <v>796.16666666666663</v>
      </c>
      <c r="B20" s="10">
        <f>B3/18</f>
        <v>245.33333333333334</v>
      </c>
      <c r="C20" s="10">
        <f>C3/18</f>
        <v>33.666666666666664</v>
      </c>
      <c r="D20" s="10">
        <f>D3/18</f>
        <v>0</v>
      </c>
      <c r="E20" s="8"/>
      <c r="F20" s="11"/>
    </row>
    <row r="21" spans="1:6" x14ac:dyDescent="0.25">
      <c r="A21" s="10">
        <f>A3/19</f>
        <v>754.26315789473688</v>
      </c>
      <c r="B21" s="10">
        <f>B3/19</f>
        <v>232.42105263157896</v>
      </c>
      <c r="C21" s="10">
        <f>C3/19</f>
        <v>31.894736842105264</v>
      </c>
      <c r="D21" s="10">
        <f>D3/19</f>
        <v>0</v>
      </c>
      <c r="E21" s="8"/>
      <c r="F21" s="11"/>
    </row>
    <row r="22" spans="1:6" x14ac:dyDescent="0.25">
      <c r="A22" s="10">
        <f>A3/20</f>
        <v>716.55</v>
      </c>
      <c r="B22" s="10">
        <f>B3/20</f>
        <v>220.8</v>
      </c>
      <c r="C22" s="10">
        <f>C3/20</f>
        <v>30.3</v>
      </c>
      <c r="D22" s="10">
        <f>D3/20</f>
        <v>0</v>
      </c>
      <c r="E22" s="8"/>
      <c r="F22" s="11"/>
    </row>
    <row r="23" spans="1:6" x14ac:dyDescent="0.25">
      <c r="A23" s="10">
        <f>A3/21</f>
        <v>682.42857142857144</v>
      </c>
      <c r="B23" s="10">
        <f>B3/21</f>
        <v>210.28571428571428</v>
      </c>
      <c r="C23" s="10">
        <f>C3/21</f>
        <v>28.857142857142858</v>
      </c>
      <c r="D23" s="10">
        <f>D3/21</f>
        <v>0</v>
      </c>
      <c r="E23" s="8"/>
      <c r="F23" s="11"/>
    </row>
    <row r="24" spans="1:6" x14ac:dyDescent="0.25">
      <c r="A24" s="10">
        <f>A3/22</f>
        <v>651.40909090909088</v>
      </c>
      <c r="B24" s="10">
        <f>B3/22</f>
        <v>200.72727272727272</v>
      </c>
      <c r="C24" s="10">
        <f>C3/22</f>
        <v>27.545454545454547</v>
      </c>
      <c r="D24" s="10">
        <f>D3/22</f>
        <v>0</v>
      </c>
      <c r="E24" s="8"/>
      <c r="F24" s="11"/>
    </row>
    <row r="25" spans="1:6" x14ac:dyDescent="0.25">
      <c r="A25" s="10">
        <f>A3/23</f>
        <v>623.08695652173913</v>
      </c>
      <c r="B25" s="10">
        <f>B3/23</f>
        <v>192</v>
      </c>
      <c r="C25" s="10">
        <f>C3/23</f>
        <v>26.347826086956523</v>
      </c>
      <c r="D25" s="10">
        <f>D3/23</f>
        <v>0</v>
      </c>
      <c r="E25" s="8"/>
      <c r="F25" s="11"/>
    </row>
    <row r="26" spans="1:6" x14ac:dyDescent="0.25">
      <c r="A26" s="10">
        <f>A3/24</f>
        <v>597.125</v>
      </c>
      <c r="B26" s="10">
        <f>B3/24</f>
        <v>184</v>
      </c>
      <c r="C26" s="10">
        <f>C3/24</f>
        <v>25.25</v>
      </c>
      <c r="D26" s="10">
        <f>D3/24</f>
        <v>0</v>
      </c>
      <c r="E26" s="8"/>
      <c r="F26" s="8"/>
    </row>
    <row r="27" spans="1:6" x14ac:dyDescent="0.25">
      <c r="A27" s="10">
        <f>A3/25</f>
        <v>573.24</v>
      </c>
      <c r="B27" s="10">
        <f>B3/25</f>
        <v>176.64</v>
      </c>
      <c r="C27" s="10">
        <f>C3/25</f>
        <v>24.24</v>
      </c>
      <c r="D27" s="10">
        <f>D3/25</f>
        <v>0</v>
      </c>
      <c r="E27" s="8"/>
      <c r="F27" s="8"/>
    </row>
    <row r="28" spans="1:6" x14ac:dyDescent="0.25">
      <c r="A28" s="10">
        <f>A3/26</f>
        <v>551.19230769230774</v>
      </c>
      <c r="B28" s="10">
        <f>B3/26</f>
        <v>169.84615384615384</v>
      </c>
      <c r="C28" s="10">
        <f>C3/26</f>
        <v>23.307692307692307</v>
      </c>
      <c r="D28" s="10">
        <f>D3/26</f>
        <v>0</v>
      </c>
      <c r="E28" s="8"/>
    </row>
    <row r="29" spans="1:6" x14ac:dyDescent="0.25">
      <c r="A29" s="10">
        <f>A3/27</f>
        <v>530.77777777777783</v>
      </c>
      <c r="B29" s="10">
        <f>B3/27</f>
        <v>163.55555555555554</v>
      </c>
      <c r="C29" s="10">
        <f>C3/27</f>
        <v>22.444444444444443</v>
      </c>
      <c r="D29" s="10">
        <f>D3/27</f>
        <v>0</v>
      </c>
      <c r="E29" s="8"/>
    </row>
    <row r="30" spans="1:6" x14ac:dyDescent="0.25">
      <c r="A30" s="10">
        <f>A3/28</f>
        <v>511.82142857142856</v>
      </c>
      <c r="B30" s="10">
        <f>B3/28</f>
        <v>157.71428571428572</v>
      </c>
      <c r="C30" s="10">
        <f>C3/28</f>
        <v>21.642857142857142</v>
      </c>
      <c r="D30" s="10">
        <f>D3/28</f>
        <v>0</v>
      </c>
      <c r="E30" s="8"/>
    </row>
    <row r="31" spans="1:6" x14ac:dyDescent="0.25">
      <c r="A31" s="10">
        <f>A3/29</f>
        <v>494.17241379310343</v>
      </c>
      <c r="B31" s="10">
        <f>B3/29</f>
        <v>152.27586206896552</v>
      </c>
      <c r="C31" s="10">
        <f>C3/29</f>
        <v>20.896551724137932</v>
      </c>
      <c r="D31" s="10">
        <f>D3/29</f>
        <v>0</v>
      </c>
      <c r="E31" s="8"/>
    </row>
    <row r="32" spans="1:6" x14ac:dyDescent="0.25">
      <c r="A32" s="10">
        <f>A3/30</f>
        <v>477.7</v>
      </c>
      <c r="B32" s="10">
        <f>B3/30</f>
        <v>147.19999999999999</v>
      </c>
      <c r="C32" s="10">
        <f>C3/30</f>
        <v>20.2</v>
      </c>
      <c r="D32" s="10">
        <f>D3/30</f>
        <v>0</v>
      </c>
      <c r="E32" s="8"/>
    </row>
    <row r="33" spans="1:5" x14ac:dyDescent="0.25">
      <c r="A33" s="10">
        <f>A3/31</f>
        <v>462.29032258064518</v>
      </c>
      <c r="B33" s="10">
        <f>B3/31</f>
        <v>142.45161290322579</v>
      </c>
      <c r="C33" s="10">
        <f>C3/31</f>
        <v>19.548387096774192</v>
      </c>
      <c r="D33" s="10">
        <f>D3/31</f>
        <v>0</v>
      </c>
      <c r="E33" s="8"/>
    </row>
    <row r="34" spans="1:5" x14ac:dyDescent="0.25">
      <c r="A34" s="10">
        <f>A3/32</f>
        <v>447.84375</v>
      </c>
      <c r="B34" s="10">
        <f>B3/32</f>
        <v>138</v>
      </c>
      <c r="C34" s="10">
        <f>C3/32</f>
        <v>18.9375</v>
      </c>
      <c r="D34" s="10">
        <f>D3/32</f>
        <v>0</v>
      </c>
      <c r="E34" s="8"/>
    </row>
    <row r="35" spans="1:5" x14ac:dyDescent="0.25">
      <c r="A35" s="10">
        <f>A3/33</f>
        <v>434.27272727272725</v>
      </c>
      <c r="B35" s="10">
        <f>B3/33</f>
        <v>133.81818181818181</v>
      </c>
      <c r="C35" s="10">
        <f>C3/33</f>
        <v>18.363636363636363</v>
      </c>
      <c r="D35" s="10">
        <f>D3/33</f>
        <v>0</v>
      </c>
      <c r="E35" s="8"/>
    </row>
    <row r="36" spans="1:5" x14ac:dyDescent="0.25">
      <c r="A36" s="10">
        <f>A3/34</f>
        <v>421.5</v>
      </c>
      <c r="B36" s="10">
        <f>B3/34</f>
        <v>129.88235294117646</v>
      </c>
      <c r="C36" s="10">
        <f>C3/34</f>
        <v>17.823529411764707</v>
      </c>
      <c r="D36" s="10">
        <f>D3/34</f>
        <v>0</v>
      </c>
      <c r="E36" s="8"/>
    </row>
    <row r="37" spans="1:5" x14ac:dyDescent="0.25">
      <c r="A37" s="10">
        <f>A3/35</f>
        <v>409.45714285714286</v>
      </c>
      <c r="B37" s="10">
        <f>B3/35</f>
        <v>126.17142857142858</v>
      </c>
      <c r="C37" s="10">
        <f>C3/35</f>
        <v>17.314285714285713</v>
      </c>
      <c r="D37" s="10">
        <f>D3/35</f>
        <v>0</v>
      </c>
      <c r="E37" s="8"/>
    </row>
    <row r="38" spans="1:5" x14ac:dyDescent="0.25">
      <c r="A38" s="10">
        <f>A3/36</f>
        <v>398.08333333333331</v>
      </c>
      <c r="B38" s="10">
        <f>B3/36</f>
        <v>122.66666666666667</v>
      </c>
      <c r="C38" s="10">
        <f>C3/36</f>
        <v>16.833333333333332</v>
      </c>
      <c r="D38" s="10">
        <f>D3/36</f>
        <v>0</v>
      </c>
      <c r="E38" s="8"/>
    </row>
    <row r="39" spans="1:5" x14ac:dyDescent="0.25">
      <c r="A39" s="13"/>
      <c r="B39" s="13"/>
      <c r="C39" s="13"/>
      <c r="D39" s="13"/>
      <c r="E39" s="8"/>
    </row>
    <row r="40" spans="1:5" ht="15.5" x14ac:dyDescent="0.35">
      <c r="A40" s="14">
        <f>A115/$D$43-0.499999999</f>
        <v>24.500000001</v>
      </c>
      <c r="B40" s="14">
        <f>B115/$D$43-0.499999999</f>
        <v>7.2035796535015697</v>
      </c>
      <c r="C40" s="14">
        <f>C115/$D$43-0.499999999</f>
        <v>-0.49999999899999997</v>
      </c>
      <c r="D40" s="14">
        <f>D115/$D$43-0.499999999</f>
        <v>-0.49999999899999997</v>
      </c>
      <c r="E40" s="8"/>
    </row>
    <row r="41" spans="1:5" ht="15.5" x14ac:dyDescent="0.35">
      <c r="A41" s="15" t="str">
        <f>A2</f>
        <v>ÖVP</v>
      </c>
      <c r="B41" s="15" t="str">
        <f>B2</f>
        <v>SPÖ</v>
      </c>
      <c r="C41" s="15" t="str">
        <f>C2</f>
        <v>FPÖ</v>
      </c>
      <c r="D41" s="15" t="str">
        <f>D2</f>
        <v>NN</v>
      </c>
      <c r="E41" s="8"/>
    </row>
    <row r="42" spans="1:5" x14ac:dyDescent="0.25">
      <c r="A42" s="16" t="s">
        <v>356</v>
      </c>
      <c r="B42" s="17"/>
      <c r="C42" s="17"/>
      <c r="D42" s="17">
        <v>32</v>
      </c>
      <c r="E42" s="8"/>
    </row>
    <row r="43" spans="1:5" x14ac:dyDescent="0.25">
      <c r="A43" s="18" t="s">
        <v>357</v>
      </c>
      <c r="B43" s="19">
        <f>F3</f>
        <v>967.64999000000012</v>
      </c>
      <c r="C43" s="20" t="s">
        <v>358</v>
      </c>
      <c r="D43" s="21">
        <f>A111</f>
        <v>573.24</v>
      </c>
      <c r="E43" s="8"/>
    </row>
    <row r="44" spans="1:5" x14ac:dyDescent="0.25">
      <c r="A44" s="22"/>
      <c r="B44" s="22"/>
      <c r="C44" s="22"/>
      <c r="D44" s="22"/>
      <c r="E44" s="8"/>
    </row>
    <row r="45" spans="1:5" ht="15.5" x14ac:dyDescent="0.35">
      <c r="A45" s="23"/>
      <c r="B45" s="23"/>
      <c r="C45" s="23"/>
      <c r="D45" s="23"/>
      <c r="E45" s="8"/>
    </row>
    <row r="46" spans="1:5" x14ac:dyDescent="0.25">
      <c r="E46" s="8"/>
    </row>
    <row r="47" spans="1:5" x14ac:dyDescent="0.25">
      <c r="E47" s="8"/>
    </row>
    <row r="48" spans="1:5" x14ac:dyDescent="0.25">
      <c r="E48" s="8"/>
    </row>
    <row r="49" spans="1:6" x14ac:dyDescent="0.25">
      <c r="E49" s="8"/>
    </row>
    <row r="50" spans="1:6" x14ac:dyDescent="0.25">
      <c r="A50">
        <f t="shared" ref="A50:D69" si="0">RANK(A115,$A$115:$D$150)</f>
        <v>1</v>
      </c>
      <c r="B50">
        <f t="shared" si="0"/>
        <v>4</v>
      </c>
      <c r="C50">
        <f t="shared" si="0"/>
        <v>73</v>
      </c>
      <c r="D50">
        <f t="shared" si="0"/>
        <v>73</v>
      </c>
      <c r="E50" s="8"/>
    </row>
    <row r="51" spans="1:6" x14ac:dyDescent="0.25">
      <c r="A51">
        <f t="shared" si="0"/>
        <v>2</v>
      </c>
      <c r="B51">
        <f t="shared" si="0"/>
        <v>8</v>
      </c>
      <c r="C51">
        <f t="shared" si="0"/>
        <v>73</v>
      </c>
      <c r="D51">
        <f t="shared" si="0"/>
        <v>73</v>
      </c>
      <c r="E51" s="8"/>
    </row>
    <row r="52" spans="1:6" x14ac:dyDescent="0.25">
      <c r="A52">
        <f t="shared" si="0"/>
        <v>3</v>
      </c>
      <c r="B52">
        <f t="shared" si="0"/>
        <v>12</v>
      </c>
      <c r="C52">
        <f t="shared" si="0"/>
        <v>73</v>
      </c>
      <c r="D52">
        <f t="shared" si="0"/>
        <v>73</v>
      </c>
      <c r="E52" s="8"/>
      <c r="F52" s="8"/>
    </row>
    <row r="53" spans="1:6" x14ac:dyDescent="0.25">
      <c r="A53">
        <f t="shared" si="0"/>
        <v>5</v>
      </c>
      <c r="B53">
        <f t="shared" si="0"/>
        <v>16</v>
      </c>
      <c r="C53">
        <f t="shared" si="0"/>
        <v>73</v>
      </c>
      <c r="D53">
        <f t="shared" si="0"/>
        <v>73</v>
      </c>
      <c r="F53" s="8"/>
    </row>
    <row r="54" spans="1:6" x14ac:dyDescent="0.25">
      <c r="A54">
        <f t="shared" si="0"/>
        <v>6</v>
      </c>
      <c r="B54">
        <f t="shared" si="0"/>
        <v>21</v>
      </c>
      <c r="C54">
        <f t="shared" si="0"/>
        <v>73</v>
      </c>
      <c r="D54">
        <f t="shared" si="0"/>
        <v>73</v>
      </c>
      <c r="F54" s="8"/>
    </row>
    <row r="55" spans="1:6" x14ac:dyDescent="0.25">
      <c r="A55">
        <f t="shared" si="0"/>
        <v>7</v>
      </c>
      <c r="B55">
        <f t="shared" si="0"/>
        <v>25</v>
      </c>
      <c r="C55">
        <f t="shared" si="0"/>
        <v>73</v>
      </c>
      <c r="D55">
        <f t="shared" si="0"/>
        <v>73</v>
      </c>
    </row>
    <row r="56" spans="1:6" x14ac:dyDescent="0.25">
      <c r="A56">
        <f t="shared" si="0"/>
        <v>9</v>
      </c>
      <c r="B56">
        <f t="shared" si="0"/>
        <v>29</v>
      </c>
      <c r="C56">
        <f t="shared" si="0"/>
        <v>73</v>
      </c>
      <c r="D56">
        <f t="shared" si="0"/>
        <v>73</v>
      </c>
    </row>
    <row r="57" spans="1:6" x14ac:dyDescent="0.25">
      <c r="A57">
        <f t="shared" si="0"/>
        <v>10</v>
      </c>
      <c r="B57">
        <f t="shared" si="0"/>
        <v>33</v>
      </c>
      <c r="C57">
        <f t="shared" si="0"/>
        <v>73</v>
      </c>
      <c r="D57">
        <f t="shared" si="0"/>
        <v>73</v>
      </c>
    </row>
    <row r="58" spans="1:6" x14ac:dyDescent="0.25">
      <c r="A58">
        <f t="shared" si="0"/>
        <v>11</v>
      </c>
      <c r="B58">
        <f t="shared" si="0"/>
        <v>38</v>
      </c>
      <c r="C58">
        <f t="shared" si="0"/>
        <v>73</v>
      </c>
      <c r="D58">
        <f t="shared" si="0"/>
        <v>73</v>
      </c>
    </row>
    <row r="59" spans="1:6" x14ac:dyDescent="0.25">
      <c r="A59">
        <f t="shared" si="0"/>
        <v>13</v>
      </c>
      <c r="B59">
        <f t="shared" si="0"/>
        <v>42</v>
      </c>
      <c r="C59">
        <f t="shared" si="0"/>
        <v>73</v>
      </c>
      <c r="D59">
        <f t="shared" si="0"/>
        <v>73</v>
      </c>
    </row>
    <row r="60" spans="1:6" x14ac:dyDescent="0.25">
      <c r="A60">
        <f t="shared" si="0"/>
        <v>14</v>
      </c>
      <c r="B60">
        <f t="shared" si="0"/>
        <v>46</v>
      </c>
      <c r="C60">
        <f t="shared" si="0"/>
        <v>73</v>
      </c>
      <c r="D60">
        <f t="shared" si="0"/>
        <v>73</v>
      </c>
      <c r="F60" s="8"/>
    </row>
    <row r="61" spans="1:6" x14ac:dyDescent="0.25">
      <c r="A61">
        <f t="shared" si="0"/>
        <v>15</v>
      </c>
      <c r="B61">
        <f t="shared" si="0"/>
        <v>48</v>
      </c>
      <c r="C61">
        <f t="shared" si="0"/>
        <v>73</v>
      </c>
      <c r="D61">
        <f t="shared" si="0"/>
        <v>73</v>
      </c>
      <c r="F61" s="8"/>
    </row>
    <row r="62" spans="1:6" x14ac:dyDescent="0.25">
      <c r="A62">
        <f t="shared" si="0"/>
        <v>17</v>
      </c>
      <c r="B62">
        <f t="shared" si="0"/>
        <v>49</v>
      </c>
      <c r="C62">
        <f t="shared" si="0"/>
        <v>73</v>
      </c>
      <c r="D62">
        <f t="shared" si="0"/>
        <v>73</v>
      </c>
    </row>
    <row r="63" spans="1:6" x14ac:dyDescent="0.25">
      <c r="A63">
        <f t="shared" si="0"/>
        <v>18</v>
      </c>
      <c r="B63">
        <f t="shared" si="0"/>
        <v>50</v>
      </c>
      <c r="C63">
        <f t="shared" si="0"/>
        <v>73</v>
      </c>
      <c r="D63">
        <f t="shared" si="0"/>
        <v>73</v>
      </c>
    </row>
    <row r="64" spans="1:6" x14ac:dyDescent="0.25">
      <c r="A64">
        <f t="shared" si="0"/>
        <v>19</v>
      </c>
      <c r="B64">
        <f t="shared" si="0"/>
        <v>51</v>
      </c>
      <c r="C64">
        <f t="shared" si="0"/>
        <v>73</v>
      </c>
      <c r="D64">
        <f t="shared" si="0"/>
        <v>73</v>
      </c>
    </row>
    <row r="65" spans="1:4" x14ac:dyDescent="0.25">
      <c r="A65">
        <f t="shared" si="0"/>
        <v>20</v>
      </c>
      <c r="B65">
        <f t="shared" si="0"/>
        <v>52</v>
      </c>
      <c r="C65">
        <f t="shared" si="0"/>
        <v>73</v>
      </c>
      <c r="D65">
        <f t="shared" si="0"/>
        <v>73</v>
      </c>
    </row>
    <row r="66" spans="1:4" x14ac:dyDescent="0.25">
      <c r="A66">
        <f t="shared" si="0"/>
        <v>22</v>
      </c>
      <c r="B66">
        <f t="shared" si="0"/>
        <v>53</v>
      </c>
      <c r="C66">
        <f t="shared" si="0"/>
        <v>73</v>
      </c>
      <c r="D66">
        <f t="shared" si="0"/>
        <v>73</v>
      </c>
    </row>
    <row r="67" spans="1:4" x14ac:dyDescent="0.25">
      <c r="A67">
        <f t="shared" si="0"/>
        <v>23</v>
      </c>
      <c r="B67">
        <f t="shared" si="0"/>
        <v>54</v>
      </c>
      <c r="C67">
        <f t="shared" si="0"/>
        <v>73</v>
      </c>
      <c r="D67">
        <f t="shared" si="0"/>
        <v>73</v>
      </c>
    </row>
    <row r="68" spans="1:4" x14ac:dyDescent="0.25">
      <c r="A68">
        <f t="shared" si="0"/>
        <v>24</v>
      </c>
      <c r="B68">
        <f t="shared" si="0"/>
        <v>55</v>
      </c>
      <c r="C68">
        <f t="shared" si="0"/>
        <v>73</v>
      </c>
      <c r="D68">
        <f t="shared" si="0"/>
        <v>73</v>
      </c>
    </row>
    <row r="69" spans="1:4" x14ac:dyDescent="0.25">
      <c r="A69">
        <f t="shared" si="0"/>
        <v>26</v>
      </c>
      <c r="B69">
        <f t="shared" si="0"/>
        <v>56</v>
      </c>
      <c r="C69">
        <f t="shared" si="0"/>
        <v>73</v>
      </c>
      <c r="D69">
        <f t="shared" si="0"/>
        <v>73</v>
      </c>
    </row>
    <row r="70" spans="1:4" x14ac:dyDescent="0.25">
      <c r="A70">
        <f t="shared" ref="A70:D83" si="1">RANK(A135,$A$115:$D$150)</f>
        <v>27</v>
      </c>
      <c r="B70">
        <f t="shared" si="1"/>
        <v>57</v>
      </c>
      <c r="C70">
        <f t="shared" si="1"/>
        <v>73</v>
      </c>
      <c r="D70">
        <f t="shared" si="1"/>
        <v>73</v>
      </c>
    </row>
    <row r="71" spans="1:4" x14ac:dyDescent="0.25">
      <c r="A71">
        <f t="shared" si="1"/>
        <v>28</v>
      </c>
      <c r="B71">
        <f t="shared" si="1"/>
        <v>58</v>
      </c>
      <c r="C71">
        <f t="shared" si="1"/>
        <v>73</v>
      </c>
      <c r="D71">
        <f t="shared" si="1"/>
        <v>73</v>
      </c>
    </row>
    <row r="72" spans="1:4" x14ac:dyDescent="0.25">
      <c r="A72">
        <f t="shared" si="1"/>
        <v>30</v>
      </c>
      <c r="B72">
        <f t="shared" si="1"/>
        <v>59</v>
      </c>
      <c r="C72">
        <f t="shared" si="1"/>
        <v>73</v>
      </c>
      <c r="D72">
        <f t="shared" si="1"/>
        <v>73</v>
      </c>
    </row>
    <row r="73" spans="1:4" x14ac:dyDescent="0.25">
      <c r="A73">
        <f t="shared" si="1"/>
        <v>31</v>
      </c>
      <c r="B73">
        <f t="shared" si="1"/>
        <v>60</v>
      </c>
      <c r="C73">
        <f t="shared" si="1"/>
        <v>73</v>
      </c>
      <c r="D73">
        <f t="shared" si="1"/>
        <v>73</v>
      </c>
    </row>
    <row r="74" spans="1:4" x14ac:dyDescent="0.25">
      <c r="A74">
        <f t="shared" si="1"/>
        <v>32</v>
      </c>
      <c r="B74">
        <f t="shared" si="1"/>
        <v>61</v>
      </c>
      <c r="C74">
        <f t="shared" si="1"/>
        <v>73</v>
      </c>
      <c r="D74">
        <f t="shared" si="1"/>
        <v>73</v>
      </c>
    </row>
    <row r="75" spans="1:4" x14ac:dyDescent="0.25">
      <c r="A75">
        <f t="shared" si="1"/>
        <v>34</v>
      </c>
      <c r="B75">
        <f t="shared" si="1"/>
        <v>62</v>
      </c>
      <c r="C75">
        <f t="shared" si="1"/>
        <v>73</v>
      </c>
      <c r="D75">
        <f t="shared" si="1"/>
        <v>73</v>
      </c>
    </row>
    <row r="76" spans="1:4" x14ac:dyDescent="0.25">
      <c r="A76">
        <f t="shared" si="1"/>
        <v>35</v>
      </c>
      <c r="B76">
        <f t="shared" si="1"/>
        <v>63</v>
      </c>
      <c r="C76">
        <f t="shared" si="1"/>
        <v>73</v>
      </c>
      <c r="D76">
        <f t="shared" si="1"/>
        <v>73</v>
      </c>
    </row>
    <row r="77" spans="1:4" x14ac:dyDescent="0.25">
      <c r="A77">
        <f t="shared" si="1"/>
        <v>36</v>
      </c>
      <c r="B77">
        <f t="shared" si="1"/>
        <v>64</v>
      </c>
      <c r="C77">
        <f t="shared" si="1"/>
        <v>73</v>
      </c>
      <c r="D77">
        <f t="shared" si="1"/>
        <v>73</v>
      </c>
    </row>
    <row r="78" spans="1:4" x14ac:dyDescent="0.25">
      <c r="A78">
        <f t="shared" si="1"/>
        <v>37</v>
      </c>
      <c r="B78">
        <f t="shared" si="1"/>
        <v>65</v>
      </c>
      <c r="C78">
        <f t="shared" si="1"/>
        <v>73</v>
      </c>
      <c r="D78">
        <f t="shared" si="1"/>
        <v>73</v>
      </c>
    </row>
    <row r="79" spans="1:4" x14ac:dyDescent="0.25">
      <c r="A79">
        <f t="shared" si="1"/>
        <v>39</v>
      </c>
      <c r="B79">
        <f t="shared" si="1"/>
        <v>66</v>
      </c>
      <c r="C79">
        <f t="shared" si="1"/>
        <v>73</v>
      </c>
      <c r="D79">
        <f t="shared" si="1"/>
        <v>73</v>
      </c>
    </row>
    <row r="80" spans="1:4" x14ac:dyDescent="0.25">
      <c r="A80">
        <f t="shared" si="1"/>
        <v>40</v>
      </c>
      <c r="B80">
        <f t="shared" si="1"/>
        <v>67</v>
      </c>
      <c r="C80">
        <f t="shared" si="1"/>
        <v>73</v>
      </c>
      <c r="D80">
        <f t="shared" si="1"/>
        <v>73</v>
      </c>
    </row>
    <row r="81" spans="1:4" x14ac:dyDescent="0.25">
      <c r="A81">
        <f t="shared" si="1"/>
        <v>41</v>
      </c>
      <c r="B81">
        <f t="shared" si="1"/>
        <v>68</v>
      </c>
      <c r="C81">
        <f t="shared" si="1"/>
        <v>73</v>
      </c>
      <c r="D81">
        <f t="shared" si="1"/>
        <v>73</v>
      </c>
    </row>
    <row r="82" spans="1:4" x14ac:dyDescent="0.25">
      <c r="A82">
        <f t="shared" si="1"/>
        <v>43</v>
      </c>
      <c r="B82">
        <f t="shared" si="1"/>
        <v>69</v>
      </c>
      <c r="C82">
        <f t="shared" si="1"/>
        <v>73</v>
      </c>
      <c r="D82">
        <f t="shared" si="1"/>
        <v>73</v>
      </c>
    </row>
    <row r="83" spans="1:4" x14ac:dyDescent="0.25">
      <c r="A83">
        <f t="shared" si="1"/>
        <v>44</v>
      </c>
      <c r="B83">
        <f t="shared" si="1"/>
        <v>70</v>
      </c>
      <c r="C83">
        <f t="shared" si="1"/>
        <v>73</v>
      </c>
      <c r="D83">
        <f t="shared" si="1"/>
        <v>73</v>
      </c>
    </row>
    <row r="85" spans="1:4" x14ac:dyDescent="0.25">
      <c r="A85">
        <f>IF(A50=$D$42,A115,0)</f>
        <v>0</v>
      </c>
      <c r="B85">
        <f>IF(B50=$D$42,B115,0)</f>
        <v>0</v>
      </c>
      <c r="C85">
        <f>IF(C50=$D$42,C115,0)</f>
        <v>0</v>
      </c>
      <c r="D85">
        <f>IF(D50=$D$42,D115,0)</f>
        <v>0</v>
      </c>
    </row>
    <row r="86" spans="1:4" x14ac:dyDescent="0.25">
      <c r="A86">
        <f t="shared" ref="A86:D101" si="2">IF(A51=$D$42,A116,0)</f>
        <v>0</v>
      </c>
      <c r="B86">
        <f t="shared" si="2"/>
        <v>0</v>
      </c>
      <c r="C86">
        <f t="shared" si="2"/>
        <v>0</v>
      </c>
      <c r="D86">
        <f t="shared" si="2"/>
        <v>0</v>
      </c>
    </row>
    <row r="87" spans="1:4" x14ac:dyDescent="0.25">
      <c r="A87">
        <f t="shared" si="2"/>
        <v>0</v>
      </c>
      <c r="B87">
        <f t="shared" si="2"/>
        <v>0</v>
      </c>
      <c r="C87">
        <f t="shared" si="2"/>
        <v>0</v>
      </c>
      <c r="D87">
        <f t="shared" si="2"/>
        <v>0</v>
      </c>
    </row>
    <row r="88" spans="1:4" x14ac:dyDescent="0.25">
      <c r="A88">
        <f t="shared" si="2"/>
        <v>0</v>
      </c>
      <c r="B88">
        <f t="shared" si="2"/>
        <v>0</v>
      </c>
      <c r="C88">
        <f t="shared" si="2"/>
        <v>0</v>
      </c>
      <c r="D88">
        <f t="shared" si="2"/>
        <v>0</v>
      </c>
    </row>
    <row r="89" spans="1:4" x14ac:dyDescent="0.25">
      <c r="A89">
        <f t="shared" si="2"/>
        <v>0</v>
      </c>
      <c r="B89">
        <f t="shared" si="2"/>
        <v>0</v>
      </c>
      <c r="C89">
        <f t="shared" si="2"/>
        <v>0</v>
      </c>
      <c r="D89">
        <f t="shared" si="2"/>
        <v>0</v>
      </c>
    </row>
    <row r="90" spans="1:4" x14ac:dyDescent="0.25">
      <c r="A90">
        <f t="shared" si="2"/>
        <v>0</v>
      </c>
      <c r="B90">
        <f t="shared" si="2"/>
        <v>0</v>
      </c>
      <c r="C90">
        <f t="shared" si="2"/>
        <v>0</v>
      </c>
      <c r="D90">
        <f t="shared" si="2"/>
        <v>0</v>
      </c>
    </row>
    <row r="91" spans="1:4" x14ac:dyDescent="0.25">
      <c r="A91">
        <f t="shared" si="2"/>
        <v>0</v>
      </c>
      <c r="B91">
        <f t="shared" si="2"/>
        <v>0</v>
      </c>
      <c r="C91">
        <f t="shared" si="2"/>
        <v>0</v>
      </c>
      <c r="D91">
        <f t="shared" si="2"/>
        <v>0</v>
      </c>
    </row>
    <row r="92" spans="1:4" x14ac:dyDescent="0.25">
      <c r="A92">
        <f t="shared" si="2"/>
        <v>0</v>
      </c>
      <c r="B92">
        <f t="shared" si="2"/>
        <v>0</v>
      </c>
      <c r="C92">
        <f t="shared" si="2"/>
        <v>0</v>
      </c>
      <c r="D92">
        <f t="shared" si="2"/>
        <v>0</v>
      </c>
    </row>
    <row r="93" spans="1:4" x14ac:dyDescent="0.25">
      <c r="A93">
        <f t="shared" si="2"/>
        <v>0</v>
      </c>
      <c r="B93">
        <f t="shared" si="2"/>
        <v>0</v>
      </c>
      <c r="C93">
        <f t="shared" si="2"/>
        <v>0</v>
      </c>
      <c r="D93">
        <f t="shared" si="2"/>
        <v>0</v>
      </c>
    </row>
    <row r="94" spans="1:4" x14ac:dyDescent="0.25">
      <c r="A94">
        <f t="shared" si="2"/>
        <v>0</v>
      </c>
      <c r="B94">
        <f t="shared" si="2"/>
        <v>0</v>
      </c>
      <c r="C94">
        <f t="shared" si="2"/>
        <v>0</v>
      </c>
      <c r="D94">
        <f t="shared" si="2"/>
        <v>0</v>
      </c>
    </row>
    <row r="95" spans="1:4" x14ac:dyDescent="0.25">
      <c r="A95">
        <f t="shared" si="2"/>
        <v>0</v>
      </c>
      <c r="B95">
        <f t="shared" si="2"/>
        <v>0</v>
      </c>
      <c r="C95">
        <f t="shared" si="2"/>
        <v>0</v>
      </c>
      <c r="D95">
        <f t="shared" si="2"/>
        <v>0</v>
      </c>
    </row>
    <row r="96" spans="1:4" x14ac:dyDescent="0.25">
      <c r="A96">
        <f t="shared" si="2"/>
        <v>0</v>
      </c>
      <c r="B96">
        <f t="shared" si="2"/>
        <v>0</v>
      </c>
      <c r="C96">
        <f t="shared" si="2"/>
        <v>0</v>
      </c>
      <c r="D96">
        <f t="shared" si="2"/>
        <v>0</v>
      </c>
    </row>
    <row r="97" spans="1:6" x14ac:dyDescent="0.25">
      <c r="A97">
        <f t="shared" si="2"/>
        <v>0</v>
      </c>
      <c r="B97">
        <f t="shared" si="2"/>
        <v>0</v>
      </c>
      <c r="C97">
        <f t="shared" si="2"/>
        <v>0</v>
      </c>
      <c r="D97">
        <f t="shared" si="2"/>
        <v>0</v>
      </c>
    </row>
    <row r="98" spans="1:6" x14ac:dyDescent="0.25">
      <c r="A98">
        <f t="shared" si="2"/>
        <v>0</v>
      </c>
      <c r="B98">
        <f t="shared" si="2"/>
        <v>0</v>
      </c>
      <c r="C98">
        <f t="shared" si="2"/>
        <v>0</v>
      </c>
      <c r="D98">
        <f t="shared" si="2"/>
        <v>0</v>
      </c>
    </row>
    <row r="99" spans="1:6" x14ac:dyDescent="0.25">
      <c r="A99">
        <f t="shared" si="2"/>
        <v>0</v>
      </c>
      <c r="B99">
        <f t="shared" si="2"/>
        <v>0</v>
      </c>
      <c r="C99">
        <f t="shared" si="2"/>
        <v>0</v>
      </c>
      <c r="D99">
        <f t="shared" si="2"/>
        <v>0</v>
      </c>
    </row>
    <row r="100" spans="1:6" x14ac:dyDescent="0.25">
      <c r="A100">
        <f t="shared" si="2"/>
        <v>0</v>
      </c>
      <c r="B100">
        <f t="shared" si="2"/>
        <v>0</v>
      </c>
      <c r="C100">
        <f t="shared" si="2"/>
        <v>0</v>
      </c>
      <c r="D100">
        <f t="shared" si="2"/>
        <v>0</v>
      </c>
    </row>
    <row r="101" spans="1:6" x14ac:dyDescent="0.25">
      <c r="A101">
        <f t="shared" si="2"/>
        <v>0</v>
      </c>
      <c r="B101">
        <f t="shared" si="2"/>
        <v>0</v>
      </c>
      <c r="C101">
        <f t="shared" si="2"/>
        <v>0</v>
      </c>
      <c r="D101">
        <f t="shared" si="2"/>
        <v>0</v>
      </c>
    </row>
    <row r="102" spans="1:6" x14ac:dyDescent="0.25">
      <c r="A102">
        <f t="shared" ref="A102:D110" si="3">IF(A67=$D$42,A132,0)</f>
        <v>0</v>
      </c>
      <c r="B102">
        <f t="shared" si="3"/>
        <v>0</v>
      </c>
      <c r="C102">
        <f t="shared" si="3"/>
        <v>0</v>
      </c>
      <c r="D102">
        <f t="shared" si="3"/>
        <v>0</v>
      </c>
    </row>
    <row r="103" spans="1:6" x14ac:dyDescent="0.25">
      <c r="A103">
        <f t="shared" si="3"/>
        <v>0</v>
      </c>
      <c r="B103">
        <f t="shared" si="3"/>
        <v>0</v>
      </c>
      <c r="C103">
        <f t="shared" si="3"/>
        <v>0</v>
      </c>
      <c r="D103">
        <f t="shared" si="3"/>
        <v>0</v>
      </c>
      <c r="F103" s="8"/>
    </row>
    <row r="104" spans="1:6" x14ac:dyDescent="0.25">
      <c r="A104">
        <f t="shared" si="3"/>
        <v>0</v>
      </c>
      <c r="B104">
        <f>IF(B69=$D$42,B134,0)</f>
        <v>0</v>
      </c>
      <c r="C104">
        <f t="shared" si="3"/>
        <v>0</v>
      </c>
      <c r="D104">
        <f t="shared" si="3"/>
        <v>0</v>
      </c>
      <c r="F104" s="8"/>
    </row>
    <row r="105" spans="1:6" x14ac:dyDescent="0.25">
      <c r="A105">
        <f t="shared" si="3"/>
        <v>0</v>
      </c>
      <c r="B105">
        <f t="shared" si="3"/>
        <v>0</v>
      </c>
      <c r="C105">
        <f t="shared" si="3"/>
        <v>0</v>
      </c>
      <c r="D105">
        <f t="shared" si="3"/>
        <v>0</v>
      </c>
      <c r="F105" s="8"/>
    </row>
    <row r="106" spans="1:6" x14ac:dyDescent="0.25">
      <c r="A106">
        <f t="shared" si="3"/>
        <v>0</v>
      </c>
      <c r="B106">
        <f t="shared" si="3"/>
        <v>0</v>
      </c>
      <c r="C106">
        <f t="shared" si="3"/>
        <v>0</v>
      </c>
      <c r="D106">
        <f t="shared" si="3"/>
        <v>0</v>
      </c>
    </row>
    <row r="107" spans="1:6" x14ac:dyDescent="0.25">
      <c r="A107">
        <f t="shared" si="3"/>
        <v>0</v>
      </c>
      <c r="B107">
        <f t="shared" si="3"/>
        <v>0</v>
      </c>
      <c r="C107">
        <f t="shared" si="3"/>
        <v>0</v>
      </c>
      <c r="D107">
        <f t="shared" si="3"/>
        <v>0</v>
      </c>
    </row>
    <row r="108" spans="1:6" x14ac:dyDescent="0.25">
      <c r="A108">
        <f t="shared" si="3"/>
        <v>0</v>
      </c>
      <c r="B108">
        <f t="shared" si="3"/>
        <v>0</v>
      </c>
      <c r="C108">
        <f t="shared" si="3"/>
        <v>0</v>
      </c>
      <c r="D108">
        <f t="shared" si="3"/>
        <v>0</v>
      </c>
    </row>
    <row r="109" spans="1:6" x14ac:dyDescent="0.25">
      <c r="A109">
        <f t="shared" si="3"/>
        <v>573.24</v>
      </c>
      <c r="B109">
        <f t="shared" si="3"/>
        <v>0</v>
      </c>
      <c r="C109">
        <f t="shared" si="3"/>
        <v>0</v>
      </c>
      <c r="D109">
        <f t="shared" si="3"/>
        <v>0</v>
      </c>
    </row>
    <row r="110" spans="1:6" x14ac:dyDescent="0.25">
      <c r="A110">
        <f t="shared" si="3"/>
        <v>0</v>
      </c>
      <c r="B110">
        <f t="shared" si="3"/>
        <v>0</v>
      </c>
      <c r="C110">
        <f t="shared" si="3"/>
        <v>0</v>
      </c>
      <c r="D110">
        <f t="shared" si="3"/>
        <v>0</v>
      </c>
    </row>
    <row r="111" spans="1:6" x14ac:dyDescent="0.25">
      <c r="A111" s="8">
        <f>SUM(A85:D110)</f>
        <v>573.24</v>
      </c>
      <c r="B111" s="8"/>
      <c r="C111" s="8"/>
      <c r="D111" s="8"/>
      <c r="F111" s="8"/>
    </row>
    <row r="112" spans="1:6" x14ac:dyDescent="0.25">
      <c r="A112" s="8"/>
      <c r="B112" s="8"/>
      <c r="C112" s="8"/>
      <c r="D112" s="8"/>
      <c r="F112" s="8"/>
    </row>
    <row r="113" spans="1:5" x14ac:dyDescent="0.25">
      <c r="A113" s="8"/>
      <c r="B113" s="8"/>
      <c r="C113" s="8"/>
      <c r="D113" s="8"/>
    </row>
    <row r="114" spans="1:5" x14ac:dyDescent="0.25">
      <c r="A114" s="8"/>
      <c r="B114" s="8"/>
      <c r="C114" s="8"/>
      <c r="D114" s="8"/>
    </row>
    <row r="115" spans="1:5" x14ac:dyDescent="0.25">
      <c r="A115" s="8">
        <f>IF(A3&gt;$F$3,A3,0)</f>
        <v>14331</v>
      </c>
      <c r="B115" s="8">
        <f>IF(B3&gt;$F$3,B3,0)</f>
        <v>4416</v>
      </c>
      <c r="C115" s="8">
        <f>IF(C3&gt;$F$3,C3,0)</f>
        <v>0</v>
      </c>
      <c r="D115" s="8">
        <f>IF(D3&gt;=$F$3,D3,0)</f>
        <v>0</v>
      </c>
      <c r="E115" s="7">
        <f>SUM(A115:D115)</f>
        <v>18747</v>
      </c>
    </row>
    <row r="116" spans="1:5" x14ac:dyDescent="0.25">
      <c r="A116" s="8">
        <f>A115/2</f>
        <v>7165.5</v>
      </c>
      <c r="B116" s="8">
        <f>B115/2</f>
        <v>2208</v>
      </c>
      <c r="C116" s="8">
        <f>C115/2</f>
        <v>0</v>
      </c>
      <c r="D116" s="8">
        <f>D115/2</f>
        <v>0</v>
      </c>
    </row>
    <row r="117" spans="1:5" x14ac:dyDescent="0.25">
      <c r="A117" s="8">
        <f>A115/3</f>
        <v>4777</v>
      </c>
      <c r="B117" s="8">
        <f>B115/3</f>
        <v>1472</v>
      </c>
      <c r="C117" s="8">
        <f>C115/3</f>
        <v>0</v>
      </c>
      <c r="D117" s="8">
        <f>D115/3</f>
        <v>0</v>
      </c>
    </row>
    <row r="118" spans="1:5" x14ac:dyDescent="0.25">
      <c r="A118" s="8">
        <f>A115/4</f>
        <v>3582.75</v>
      </c>
      <c r="B118" s="8">
        <f>B115/4</f>
        <v>1104</v>
      </c>
      <c r="C118" s="8">
        <f>C115/4</f>
        <v>0</v>
      </c>
      <c r="D118" s="8">
        <f>D115/4</f>
        <v>0</v>
      </c>
    </row>
    <row r="119" spans="1:5" x14ac:dyDescent="0.25">
      <c r="A119" s="8">
        <f>A115/5</f>
        <v>2866.2</v>
      </c>
      <c r="B119" s="8">
        <f>B115/5</f>
        <v>883.2</v>
      </c>
      <c r="C119" s="8">
        <f>C115/5</f>
        <v>0</v>
      </c>
      <c r="D119" s="8">
        <f>D115/5</f>
        <v>0</v>
      </c>
    </row>
    <row r="120" spans="1:5" x14ac:dyDescent="0.25">
      <c r="A120" s="8">
        <f>A115/6</f>
        <v>2388.5</v>
      </c>
      <c r="B120" s="8">
        <f>B115/6</f>
        <v>736</v>
      </c>
      <c r="C120" s="8">
        <f>C115/6</f>
        <v>0</v>
      </c>
      <c r="D120" s="8">
        <f>D115/6</f>
        <v>0</v>
      </c>
    </row>
    <row r="121" spans="1:5" x14ac:dyDescent="0.25">
      <c r="A121" s="8">
        <f>A115/7</f>
        <v>2047.2857142857142</v>
      </c>
      <c r="B121" s="8">
        <f>B115/7</f>
        <v>630.85714285714289</v>
      </c>
      <c r="C121" s="8">
        <f>C115/7</f>
        <v>0</v>
      </c>
      <c r="D121" s="8">
        <f>D115/7</f>
        <v>0</v>
      </c>
    </row>
    <row r="122" spans="1:5" x14ac:dyDescent="0.25">
      <c r="A122" s="8">
        <f>A115/8</f>
        <v>1791.375</v>
      </c>
      <c r="B122" s="8">
        <f>B115/8</f>
        <v>552</v>
      </c>
      <c r="C122" s="8">
        <f>C115/8</f>
        <v>0</v>
      </c>
      <c r="D122" s="8">
        <f>D115/8</f>
        <v>0</v>
      </c>
    </row>
    <row r="123" spans="1:5" x14ac:dyDescent="0.25">
      <c r="A123" s="8">
        <f>A115/9</f>
        <v>1592.3333333333333</v>
      </c>
      <c r="B123" s="8">
        <f>B115/9</f>
        <v>490.66666666666669</v>
      </c>
      <c r="C123" s="8">
        <f>C115/9</f>
        <v>0</v>
      </c>
      <c r="D123" s="8">
        <f>D115/9</f>
        <v>0</v>
      </c>
    </row>
    <row r="124" spans="1:5" x14ac:dyDescent="0.25">
      <c r="A124" s="8">
        <f>A115/10</f>
        <v>1433.1</v>
      </c>
      <c r="B124" s="8">
        <f>B115/10</f>
        <v>441.6</v>
      </c>
      <c r="C124" s="8">
        <f>C115/10</f>
        <v>0</v>
      </c>
      <c r="D124" s="8">
        <f>D115/10</f>
        <v>0</v>
      </c>
    </row>
    <row r="125" spans="1:5" x14ac:dyDescent="0.25">
      <c r="A125" s="8">
        <f>A115/11</f>
        <v>1302.8181818181818</v>
      </c>
      <c r="B125" s="8">
        <f>B115/11</f>
        <v>401.45454545454544</v>
      </c>
      <c r="C125" s="8">
        <f>C115/11</f>
        <v>0</v>
      </c>
      <c r="D125" s="8">
        <f>D115/11</f>
        <v>0</v>
      </c>
    </row>
    <row r="126" spans="1:5" x14ac:dyDescent="0.25">
      <c r="A126" s="8">
        <f>A115/12</f>
        <v>1194.25</v>
      </c>
      <c r="B126" s="8">
        <f>B115/12</f>
        <v>368</v>
      </c>
      <c r="C126" s="8">
        <f>C115/12</f>
        <v>0</v>
      </c>
      <c r="D126" s="8">
        <f>D115/12</f>
        <v>0</v>
      </c>
    </row>
    <row r="127" spans="1:5" x14ac:dyDescent="0.25">
      <c r="A127">
        <f>A115/13</f>
        <v>1102.3846153846155</v>
      </c>
      <c r="B127">
        <f>B115/13</f>
        <v>339.69230769230768</v>
      </c>
      <c r="C127">
        <f>C115/13</f>
        <v>0</v>
      </c>
      <c r="D127">
        <f>D115/13</f>
        <v>0</v>
      </c>
    </row>
    <row r="128" spans="1:5" x14ac:dyDescent="0.25">
      <c r="A128">
        <f>A115/14</f>
        <v>1023.6428571428571</v>
      </c>
      <c r="B128">
        <f>B115/14</f>
        <v>315.42857142857144</v>
      </c>
      <c r="C128">
        <f>C115/14</f>
        <v>0</v>
      </c>
      <c r="D128">
        <f>D115/14</f>
        <v>0</v>
      </c>
    </row>
    <row r="129" spans="1:4" x14ac:dyDescent="0.25">
      <c r="A129">
        <f>A115/15</f>
        <v>955.4</v>
      </c>
      <c r="B129">
        <f>B115/15</f>
        <v>294.39999999999998</v>
      </c>
      <c r="C129">
        <f>C115/15</f>
        <v>0</v>
      </c>
      <c r="D129">
        <f>D115/15</f>
        <v>0</v>
      </c>
    </row>
    <row r="130" spans="1:4" x14ac:dyDescent="0.25">
      <c r="A130">
        <f>A115/16</f>
        <v>895.6875</v>
      </c>
      <c r="B130">
        <f>B115/16</f>
        <v>276</v>
      </c>
      <c r="C130">
        <f>C115/16</f>
        <v>0</v>
      </c>
      <c r="D130">
        <f>D115/16</f>
        <v>0</v>
      </c>
    </row>
    <row r="131" spans="1:4" x14ac:dyDescent="0.25">
      <c r="A131">
        <f>A115/17</f>
        <v>843</v>
      </c>
      <c r="B131">
        <f>B115/17</f>
        <v>259.76470588235293</v>
      </c>
      <c r="C131">
        <f>C115/17</f>
        <v>0</v>
      </c>
      <c r="D131">
        <f>D115/17</f>
        <v>0</v>
      </c>
    </row>
    <row r="132" spans="1:4" x14ac:dyDescent="0.25">
      <c r="A132">
        <f>A115/18</f>
        <v>796.16666666666663</v>
      </c>
      <c r="B132">
        <f>B115/18</f>
        <v>245.33333333333334</v>
      </c>
      <c r="C132">
        <f>C115/18</f>
        <v>0</v>
      </c>
      <c r="D132">
        <f>D115/18</f>
        <v>0</v>
      </c>
    </row>
    <row r="133" spans="1:4" x14ac:dyDescent="0.25">
      <c r="A133">
        <f>A115/19</f>
        <v>754.26315789473688</v>
      </c>
      <c r="B133">
        <f>B115/19</f>
        <v>232.42105263157896</v>
      </c>
      <c r="C133">
        <f>C115/19</f>
        <v>0</v>
      </c>
      <c r="D133">
        <f>D115/19</f>
        <v>0</v>
      </c>
    </row>
    <row r="134" spans="1:4" x14ac:dyDescent="0.25">
      <c r="A134">
        <f>A115/20</f>
        <v>716.55</v>
      </c>
      <c r="B134">
        <f>B115/20</f>
        <v>220.8</v>
      </c>
      <c r="C134">
        <f>C115/20</f>
        <v>0</v>
      </c>
      <c r="D134">
        <f>D115/20</f>
        <v>0</v>
      </c>
    </row>
    <row r="135" spans="1:4" x14ac:dyDescent="0.25">
      <c r="A135">
        <f>A115/21</f>
        <v>682.42857142857144</v>
      </c>
      <c r="B135">
        <f>B115/21</f>
        <v>210.28571428571428</v>
      </c>
      <c r="C135">
        <f>C115/21</f>
        <v>0</v>
      </c>
      <c r="D135">
        <f>D115/21</f>
        <v>0</v>
      </c>
    </row>
    <row r="136" spans="1:4" x14ac:dyDescent="0.25">
      <c r="A136">
        <f>A115/22</f>
        <v>651.40909090909088</v>
      </c>
      <c r="B136">
        <f>B115/22</f>
        <v>200.72727272727272</v>
      </c>
      <c r="C136">
        <f>C115/22</f>
        <v>0</v>
      </c>
      <c r="D136">
        <f>D115/22</f>
        <v>0</v>
      </c>
    </row>
    <row r="137" spans="1:4" x14ac:dyDescent="0.25">
      <c r="A137">
        <f>A115/23</f>
        <v>623.08695652173913</v>
      </c>
      <c r="B137">
        <f>B115/23</f>
        <v>192</v>
      </c>
      <c r="C137">
        <f>C115/23</f>
        <v>0</v>
      </c>
      <c r="D137">
        <f>D115/23</f>
        <v>0</v>
      </c>
    </row>
    <row r="138" spans="1:4" x14ac:dyDescent="0.25">
      <c r="A138">
        <f>A115/24</f>
        <v>597.125</v>
      </c>
      <c r="B138">
        <f>B115/24</f>
        <v>184</v>
      </c>
      <c r="C138">
        <f>C115/24</f>
        <v>0</v>
      </c>
      <c r="D138">
        <f>D115/24</f>
        <v>0</v>
      </c>
    </row>
    <row r="139" spans="1:4" x14ac:dyDescent="0.25">
      <c r="A139">
        <f>A115/25</f>
        <v>573.24</v>
      </c>
      <c r="B139">
        <f>B115/25</f>
        <v>176.64</v>
      </c>
      <c r="C139">
        <f>C115/25</f>
        <v>0</v>
      </c>
      <c r="D139">
        <f>D115/25</f>
        <v>0</v>
      </c>
    </row>
    <row r="140" spans="1:4" x14ac:dyDescent="0.25">
      <c r="A140">
        <f>A115/26</f>
        <v>551.19230769230774</v>
      </c>
      <c r="B140">
        <f>B115/26</f>
        <v>169.84615384615384</v>
      </c>
      <c r="C140">
        <f>C115/26</f>
        <v>0</v>
      </c>
      <c r="D140">
        <f>D115/26</f>
        <v>0</v>
      </c>
    </row>
    <row r="141" spans="1:4" x14ac:dyDescent="0.25">
      <c r="A141">
        <f>A115/27</f>
        <v>530.77777777777783</v>
      </c>
      <c r="B141">
        <f>B115/27</f>
        <v>163.55555555555554</v>
      </c>
      <c r="C141">
        <f>C115/27</f>
        <v>0</v>
      </c>
      <c r="D141">
        <f>D115/27</f>
        <v>0</v>
      </c>
    </row>
    <row r="142" spans="1:4" x14ac:dyDescent="0.25">
      <c r="A142">
        <f>A115/28</f>
        <v>511.82142857142856</v>
      </c>
      <c r="B142">
        <f>B115/28</f>
        <v>157.71428571428572</v>
      </c>
      <c r="C142">
        <f>C115/28</f>
        <v>0</v>
      </c>
      <c r="D142">
        <f>D115/28</f>
        <v>0</v>
      </c>
    </row>
    <row r="143" spans="1:4" x14ac:dyDescent="0.25">
      <c r="A143">
        <f>A115/29</f>
        <v>494.17241379310343</v>
      </c>
      <c r="B143">
        <f>B115/29</f>
        <v>152.27586206896552</v>
      </c>
      <c r="C143">
        <f>C115/29</f>
        <v>0</v>
      </c>
      <c r="D143">
        <f>D115/29</f>
        <v>0</v>
      </c>
    </row>
    <row r="144" spans="1:4" x14ac:dyDescent="0.25">
      <c r="A144">
        <f>A115/30</f>
        <v>477.7</v>
      </c>
      <c r="B144">
        <f>B115/30</f>
        <v>147.19999999999999</v>
      </c>
      <c r="C144">
        <f>C115/30</f>
        <v>0</v>
      </c>
      <c r="D144">
        <f>D115/30</f>
        <v>0</v>
      </c>
    </row>
    <row r="145" spans="1:6" x14ac:dyDescent="0.25">
      <c r="A145">
        <f>A115/31</f>
        <v>462.29032258064518</v>
      </c>
      <c r="B145">
        <f>B115/31</f>
        <v>142.45161290322579</v>
      </c>
      <c r="C145">
        <f>C115/31</f>
        <v>0</v>
      </c>
      <c r="D145">
        <f>D115/31</f>
        <v>0</v>
      </c>
    </row>
    <row r="146" spans="1:6" x14ac:dyDescent="0.25">
      <c r="A146">
        <f>A115/32</f>
        <v>447.84375</v>
      </c>
      <c r="B146">
        <f>B115/32</f>
        <v>138</v>
      </c>
      <c r="C146">
        <f>C115/32</f>
        <v>0</v>
      </c>
      <c r="D146">
        <f>D115/32</f>
        <v>0</v>
      </c>
    </row>
    <row r="147" spans="1:6" x14ac:dyDescent="0.25">
      <c r="A147">
        <f>A115/33</f>
        <v>434.27272727272725</v>
      </c>
      <c r="B147">
        <f>B115/33</f>
        <v>133.81818181818181</v>
      </c>
      <c r="C147">
        <f>C115/33</f>
        <v>0</v>
      </c>
      <c r="D147">
        <f>D115/33</f>
        <v>0</v>
      </c>
    </row>
    <row r="148" spans="1:6" x14ac:dyDescent="0.25">
      <c r="A148">
        <f>A115/34</f>
        <v>421.5</v>
      </c>
      <c r="B148">
        <f>B115/34</f>
        <v>129.88235294117646</v>
      </c>
      <c r="C148">
        <f>C115/34</f>
        <v>0</v>
      </c>
      <c r="D148">
        <f>D115/34</f>
        <v>0</v>
      </c>
    </row>
    <row r="149" spans="1:6" x14ac:dyDescent="0.25">
      <c r="A149">
        <f>A115/35</f>
        <v>409.45714285714286</v>
      </c>
      <c r="B149">
        <f>B115/35</f>
        <v>126.17142857142858</v>
      </c>
      <c r="C149">
        <f>C115/35</f>
        <v>0</v>
      </c>
      <c r="D149">
        <f>D115/35</f>
        <v>0</v>
      </c>
    </row>
    <row r="150" spans="1:6" x14ac:dyDescent="0.25">
      <c r="A150">
        <f>A115/36</f>
        <v>398.08333333333331</v>
      </c>
      <c r="B150">
        <f>B115/36</f>
        <v>122.66666666666667</v>
      </c>
      <c r="C150">
        <f>C115/36</f>
        <v>0</v>
      </c>
      <c r="D150">
        <f>D115/36</f>
        <v>0</v>
      </c>
    </row>
    <row r="152" spans="1:6" x14ac:dyDescent="0.25">
      <c r="A152" s="8"/>
      <c r="B152" s="8"/>
      <c r="C152" s="8"/>
      <c r="D152" s="8"/>
    </row>
    <row r="153" spans="1:6" x14ac:dyDescent="0.25">
      <c r="A153" s="8"/>
      <c r="B153" s="8"/>
      <c r="C153" s="8"/>
      <c r="D153" s="8"/>
      <c r="F153" s="8"/>
    </row>
    <row r="154" spans="1:6" x14ac:dyDescent="0.25">
      <c r="A154" s="8"/>
      <c r="B154" s="8"/>
      <c r="C154" s="8"/>
      <c r="D154" s="8"/>
      <c r="F154" s="8"/>
    </row>
    <row r="155" spans="1:6" x14ac:dyDescent="0.25">
      <c r="A155" s="8"/>
      <c r="B155" s="8"/>
      <c r="C155" s="8"/>
      <c r="D155" s="8"/>
      <c r="F155" s="8"/>
    </row>
    <row r="156" spans="1:6" x14ac:dyDescent="0.25">
      <c r="A156" s="8"/>
      <c r="B156" s="8"/>
      <c r="C156" s="8"/>
      <c r="D156" s="8"/>
    </row>
    <row r="157" spans="1:6" x14ac:dyDescent="0.25">
      <c r="A157" s="8"/>
      <c r="B157" s="8"/>
      <c r="C157" s="8"/>
      <c r="D157" s="8"/>
    </row>
    <row r="158" spans="1:6" x14ac:dyDescent="0.25">
      <c r="A158" s="8"/>
      <c r="B158" s="8"/>
      <c r="C158" s="8"/>
      <c r="D158" s="8"/>
    </row>
    <row r="159" spans="1:6" x14ac:dyDescent="0.25">
      <c r="A159" s="8"/>
      <c r="B159" s="8"/>
      <c r="C159" s="8"/>
      <c r="D159" s="8"/>
    </row>
    <row r="160" spans="1:6" x14ac:dyDescent="0.25">
      <c r="A160" s="8"/>
      <c r="B160" s="8"/>
      <c r="C160" s="8"/>
      <c r="D160" s="8"/>
    </row>
    <row r="161" spans="1:6" x14ac:dyDescent="0.25">
      <c r="A161" s="8"/>
      <c r="B161" s="8"/>
      <c r="C161" s="8"/>
      <c r="D161" s="8"/>
      <c r="F161" s="8"/>
    </row>
    <row r="162" spans="1:6" x14ac:dyDescent="0.25">
      <c r="A162" s="8"/>
      <c r="B162" s="8"/>
      <c r="C162" s="8"/>
      <c r="D162" s="8"/>
      <c r="F162" s="8"/>
    </row>
    <row r="163" spans="1:6" x14ac:dyDescent="0.25">
      <c r="A163" s="8"/>
      <c r="B163" s="8"/>
      <c r="C163" s="8"/>
      <c r="D163" s="8"/>
    </row>
    <row r="164" spans="1:6" x14ac:dyDescent="0.25">
      <c r="A164" s="8"/>
      <c r="B164" s="8"/>
      <c r="C164" s="8"/>
      <c r="D164" s="8"/>
    </row>
    <row r="165" spans="1:6" x14ac:dyDescent="0.25">
      <c r="A165" s="8"/>
      <c r="B165" s="8"/>
      <c r="C165" s="8"/>
      <c r="D165" s="8"/>
    </row>
    <row r="166" spans="1:6" x14ac:dyDescent="0.25">
      <c r="A166" s="8"/>
      <c r="B166" s="8"/>
      <c r="C166" s="8"/>
      <c r="D166" s="8"/>
    </row>
    <row r="167" spans="1:6" x14ac:dyDescent="0.25">
      <c r="A167" s="8"/>
      <c r="B167" s="8"/>
      <c r="C167" s="8"/>
      <c r="D167" s="8"/>
    </row>
    <row r="168" spans="1:6" x14ac:dyDescent="0.25">
      <c r="A168" s="8"/>
      <c r="B168" s="8"/>
      <c r="C168" s="8"/>
      <c r="D168" s="8"/>
    </row>
    <row r="169" spans="1:6" x14ac:dyDescent="0.25">
      <c r="A169" s="8"/>
      <c r="B169" s="8"/>
      <c r="C169" s="8"/>
      <c r="D169" s="8"/>
    </row>
    <row r="170" spans="1:6" x14ac:dyDescent="0.25">
      <c r="A170" s="8"/>
      <c r="B170" s="8"/>
      <c r="C170" s="8"/>
      <c r="D170" s="8"/>
    </row>
    <row r="171" spans="1:6" x14ac:dyDescent="0.25">
      <c r="A171" s="8"/>
      <c r="B171" s="8"/>
      <c r="C171" s="8"/>
      <c r="D171" s="8"/>
    </row>
    <row r="172" spans="1:6" x14ac:dyDescent="0.25">
      <c r="A172" s="8"/>
      <c r="B172" s="8"/>
      <c r="C172" s="8"/>
      <c r="D172" s="8"/>
    </row>
    <row r="173" spans="1:6" x14ac:dyDescent="0.25">
      <c r="A173" s="8"/>
      <c r="B173" s="8"/>
      <c r="C173" s="8"/>
      <c r="D173" s="8"/>
    </row>
    <row r="174" spans="1:6" x14ac:dyDescent="0.25">
      <c r="A174" s="8"/>
      <c r="B174" s="8"/>
      <c r="C174" s="8"/>
      <c r="D174" s="8"/>
    </row>
    <row r="175" spans="1:6" x14ac:dyDescent="0.25">
      <c r="A175" s="8"/>
      <c r="B175" s="8"/>
      <c r="C175" s="8"/>
      <c r="D175" s="8"/>
    </row>
    <row r="176" spans="1:6" x14ac:dyDescent="0.25">
      <c r="A176" s="8"/>
      <c r="B176" s="8"/>
      <c r="C176" s="8"/>
      <c r="D176" s="8"/>
    </row>
    <row r="202" spans="1:6" x14ac:dyDescent="0.25">
      <c r="A202" s="8"/>
      <c r="B202" s="8"/>
      <c r="C202" s="8"/>
      <c r="D202" s="8"/>
    </row>
    <row r="203" spans="1:6" x14ac:dyDescent="0.25">
      <c r="A203" s="8"/>
      <c r="B203" s="8"/>
      <c r="C203" s="8"/>
      <c r="D203" s="8"/>
      <c r="F203" s="8"/>
    </row>
    <row r="204" spans="1:6" x14ac:dyDescent="0.25">
      <c r="A204" s="8"/>
      <c r="B204" s="8"/>
      <c r="C204" s="8"/>
      <c r="D204" s="8"/>
      <c r="F204" s="8"/>
    </row>
    <row r="205" spans="1:6" x14ac:dyDescent="0.25">
      <c r="A205" s="8"/>
      <c r="B205" s="8"/>
      <c r="C205" s="8"/>
      <c r="D205" s="8"/>
      <c r="F205" s="8"/>
    </row>
    <row r="206" spans="1:6" x14ac:dyDescent="0.25">
      <c r="A206" s="8"/>
      <c r="B206" s="8"/>
      <c r="C206" s="8"/>
      <c r="D206" s="8"/>
    </row>
    <row r="207" spans="1:6" x14ac:dyDescent="0.25">
      <c r="A207" s="8"/>
      <c r="B207" s="8"/>
      <c r="C207" s="8"/>
      <c r="D207" s="8"/>
    </row>
    <row r="208" spans="1:6" x14ac:dyDescent="0.25">
      <c r="A208" s="8"/>
      <c r="B208" s="8"/>
      <c r="C208" s="8"/>
      <c r="D208" s="8"/>
    </row>
    <row r="209" spans="1:6" x14ac:dyDescent="0.25">
      <c r="A209" s="8"/>
      <c r="B209" s="8"/>
      <c r="C209" s="8"/>
      <c r="D209" s="8"/>
    </row>
    <row r="210" spans="1:6" x14ac:dyDescent="0.25">
      <c r="A210" s="8"/>
      <c r="B210" s="8"/>
      <c r="C210" s="8"/>
      <c r="D210" s="8"/>
    </row>
    <row r="211" spans="1:6" x14ac:dyDescent="0.25">
      <c r="A211" s="8"/>
      <c r="B211" s="8"/>
      <c r="C211" s="8"/>
      <c r="D211" s="8"/>
      <c r="F211" s="8"/>
    </row>
    <row r="212" spans="1:6" x14ac:dyDescent="0.25">
      <c r="A212" s="8"/>
      <c r="B212" s="8"/>
      <c r="C212" s="8"/>
      <c r="D212" s="8"/>
      <c r="F212" s="8"/>
    </row>
    <row r="213" spans="1:6" x14ac:dyDescent="0.25">
      <c r="A213" s="8"/>
      <c r="B213" s="8"/>
      <c r="C213" s="8"/>
      <c r="D213" s="8"/>
    </row>
    <row r="214" spans="1:6" x14ac:dyDescent="0.25">
      <c r="A214" s="8"/>
      <c r="B214" s="8"/>
      <c r="C214" s="8"/>
      <c r="D214" s="8"/>
    </row>
    <row r="215" spans="1:6" x14ac:dyDescent="0.25">
      <c r="A215" s="8"/>
      <c r="B215" s="8"/>
      <c r="C215" s="8"/>
      <c r="D215" s="8"/>
    </row>
    <row r="216" spans="1:6" x14ac:dyDescent="0.25">
      <c r="A216" s="8"/>
      <c r="B216" s="8"/>
      <c r="C216" s="8"/>
      <c r="D216" s="8"/>
    </row>
    <row r="217" spans="1:6" x14ac:dyDescent="0.25">
      <c r="A217" s="8"/>
      <c r="B217" s="8"/>
      <c r="C217" s="8"/>
      <c r="D217" s="8"/>
    </row>
    <row r="218" spans="1:6" x14ac:dyDescent="0.25">
      <c r="A218" s="8"/>
      <c r="B218" s="8"/>
      <c r="C218" s="8"/>
      <c r="D218" s="8"/>
    </row>
    <row r="219" spans="1:6" x14ac:dyDescent="0.25">
      <c r="A219" s="8"/>
      <c r="B219" s="8"/>
      <c r="C219" s="8"/>
      <c r="D219" s="8"/>
    </row>
    <row r="220" spans="1:6" x14ac:dyDescent="0.25">
      <c r="A220" s="8"/>
      <c r="B220" s="8"/>
      <c r="C220" s="8"/>
      <c r="D220" s="8"/>
    </row>
    <row r="221" spans="1:6" x14ac:dyDescent="0.25">
      <c r="A221" s="8"/>
      <c r="B221" s="8"/>
      <c r="C221" s="8"/>
      <c r="D221" s="8"/>
    </row>
    <row r="222" spans="1:6" x14ac:dyDescent="0.25">
      <c r="A222" s="8"/>
      <c r="B222" s="8"/>
      <c r="C222" s="8"/>
      <c r="D222" s="8"/>
    </row>
    <row r="223" spans="1:6" x14ac:dyDescent="0.25">
      <c r="A223" s="8"/>
      <c r="B223" s="8"/>
      <c r="C223" s="8"/>
      <c r="D223" s="8"/>
    </row>
    <row r="224" spans="1:6" x14ac:dyDescent="0.25">
      <c r="A224" s="8"/>
      <c r="B224" s="8"/>
      <c r="C224" s="8"/>
      <c r="D224" s="8"/>
    </row>
    <row r="225" spans="1:4" x14ac:dyDescent="0.25">
      <c r="A225" s="8"/>
      <c r="B225" s="8"/>
      <c r="C225" s="8"/>
      <c r="D225" s="8"/>
    </row>
    <row r="226" spans="1:4" x14ac:dyDescent="0.25">
      <c r="A226" s="8"/>
      <c r="B226" s="8"/>
      <c r="C226" s="8"/>
      <c r="D226" s="8"/>
    </row>
    <row r="252" spans="1:6" x14ac:dyDescent="0.25">
      <c r="A252" s="8"/>
      <c r="B252" s="8"/>
      <c r="C252" s="8"/>
      <c r="D252" s="8"/>
    </row>
    <row r="253" spans="1:6" x14ac:dyDescent="0.25">
      <c r="A253" s="8"/>
      <c r="B253" s="8"/>
      <c r="C253" s="8"/>
      <c r="D253" s="8"/>
      <c r="F253" s="8"/>
    </row>
    <row r="254" spans="1:6" x14ac:dyDescent="0.25">
      <c r="A254" s="8"/>
      <c r="B254" s="8"/>
      <c r="C254" s="8"/>
      <c r="D254" s="8"/>
      <c r="F254" s="8"/>
    </row>
    <row r="255" spans="1:6" x14ac:dyDescent="0.25">
      <c r="A255" s="8"/>
      <c r="B255" s="8"/>
      <c r="C255" s="8"/>
      <c r="D255" s="8"/>
      <c r="F255" s="8"/>
    </row>
    <row r="256" spans="1:6" x14ac:dyDescent="0.25">
      <c r="A256" s="8"/>
      <c r="B256" s="8"/>
      <c r="C256" s="8"/>
      <c r="D256" s="8"/>
    </row>
    <row r="257" spans="1:6" x14ac:dyDescent="0.25">
      <c r="A257" s="8"/>
      <c r="B257" s="8"/>
      <c r="C257" s="8"/>
      <c r="D257" s="8"/>
    </row>
    <row r="258" spans="1:6" x14ac:dyDescent="0.25">
      <c r="A258" s="8"/>
      <c r="B258" s="8"/>
      <c r="C258" s="8"/>
      <c r="D258" s="8"/>
    </row>
    <row r="259" spans="1:6" x14ac:dyDescent="0.25">
      <c r="A259" s="8"/>
      <c r="B259" s="8"/>
      <c r="C259" s="8"/>
      <c r="D259" s="8"/>
    </row>
    <row r="260" spans="1:6" x14ac:dyDescent="0.25">
      <c r="A260" s="8"/>
      <c r="B260" s="8"/>
      <c r="C260" s="8"/>
      <c r="D260" s="8"/>
    </row>
    <row r="261" spans="1:6" x14ac:dyDescent="0.25">
      <c r="A261" s="8"/>
      <c r="B261" s="8"/>
      <c r="C261" s="8"/>
      <c r="D261" s="8"/>
      <c r="F261" s="8"/>
    </row>
    <row r="262" spans="1:6" x14ac:dyDescent="0.25">
      <c r="A262" s="8"/>
      <c r="B262" s="8"/>
      <c r="C262" s="8"/>
      <c r="D262" s="8"/>
      <c r="F262" s="8"/>
    </row>
    <row r="263" spans="1:6" x14ac:dyDescent="0.25">
      <c r="A263" s="8"/>
      <c r="B263" s="8"/>
      <c r="C263" s="8"/>
      <c r="D263" s="8"/>
    </row>
    <row r="264" spans="1:6" x14ac:dyDescent="0.25">
      <c r="A264" s="8"/>
      <c r="B264" s="8"/>
      <c r="C264" s="8"/>
      <c r="D264" s="8"/>
    </row>
    <row r="265" spans="1:6" x14ac:dyDescent="0.25">
      <c r="A265" s="8"/>
      <c r="B265" s="8"/>
      <c r="C265" s="8"/>
      <c r="D265" s="8"/>
    </row>
    <row r="266" spans="1:6" x14ac:dyDescent="0.25">
      <c r="A266" s="8"/>
      <c r="B266" s="8"/>
      <c r="C266" s="8"/>
      <c r="D266" s="8"/>
    </row>
    <row r="267" spans="1:6" x14ac:dyDescent="0.25">
      <c r="A267" s="8"/>
      <c r="B267" s="8"/>
      <c r="C267" s="8"/>
      <c r="D267" s="8"/>
    </row>
    <row r="268" spans="1:6" x14ac:dyDescent="0.25">
      <c r="A268" s="8"/>
      <c r="B268" s="8"/>
      <c r="C268" s="8"/>
      <c r="D268" s="8"/>
    </row>
    <row r="269" spans="1:6" x14ac:dyDescent="0.25">
      <c r="A269" s="8"/>
      <c r="B269" s="8"/>
      <c r="C269" s="8"/>
      <c r="D269" s="8"/>
    </row>
    <row r="270" spans="1:6" x14ac:dyDescent="0.25">
      <c r="A270" s="8"/>
      <c r="B270" s="8"/>
      <c r="C270" s="8"/>
      <c r="D270" s="8"/>
    </row>
    <row r="271" spans="1:6" x14ac:dyDescent="0.25">
      <c r="A271" s="8"/>
      <c r="B271" s="8"/>
      <c r="C271" s="8"/>
      <c r="D271" s="8"/>
    </row>
    <row r="272" spans="1:6" x14ac:dyDescent="0.25">
      <c r="A272" s="8"/>
      <c r="B272" s="8"/>
      <c r="C272" s="8"/>
      <c r="D272" s="8"/>
    </row>
    <row r="273" spans="1:4" x14ac:dyDescent="0.25">
      <c r="A273" s="8"/>
      <c r="B273" s="8"/>
      <c r="C273" s="8"/>
      <c r="D273" s="8"/>
    </row>
    <row r="274" spans="1:4" x14ac:dyDescent="0.25">
      <c r="A274" s="8"/>
      <c r="B274" s="8"/>
      <c r="C274" s="8"/>
      <c r="D274" s="8"/>
    </row>
    <row r="275" spans="1:4" x14ac:dyDescent="0.25">
      <c r="A275" s="8"/>
      <c r="B275" s="8"/>
      <c r="C275" s="8"/>
      <c r="D275" s="8"/>
    </row>
    <row r="276" spans="1:4" x14ac:dyDescent="0.25">
      <c r="A276" s="8"/>
      <c r="B276" s="8"/>
      <c r="C276" s="8"/>
      <c r="D276" s="8"/>
    </row>
    <row r="302" spans="1:6" x14ac:dyDescent="0.25">
      <c r="A302" s="8"/>
      <c r="B302" s="8"/>
      <c r="C302" s="8"/>
      <c r="D302" s="8"/>
    </row>
    <row r="303" spans="1:6" x14ac:dyDescent="0.25">
      <c r="A303" s="8"/>
      <c r="B303" s="8"/>
      <c r="C303" s="8"/>
      <c r="D303" s="8"/>
      <c r="F303" s="8"/>
    </row>
    <row r="304" spans="1:6" x14ac:dyDescent="0.25">
      <c r="A304" s="8"/>
      <c r="B304" s="8"/>
      <c r="C304" s="8"/>
      <c r="D304" s="8"/>
      <c r="F304" s="8"/>
    </row>
    <row r="305" spans="1:6" x14ac:dyDescent="0.25">
      <c r="A305" s="8"/>
      <c r="B305" s="8"/>
      <c r="C305" s="8"/>
      <c r="D305" s="8"/>
      <c r="F305" s="8"/>
    </row>
    <row r="306" spans="1:6" x14ac:dyDescent="0.25">
      <c r="A306" s="8"/>
      <c r="B306" s="8"/>
      <c r="C306" s="8"/>
      <c r="D306" s="8"/>
    </row>
    <row r="307" spans="1:6" x14ac:dyDescent="0.25">
      <c r="A307" s="8"/>
      <c r="B307" s="8"/>
      <c r="C307" s="8"/>
      <c r="D307" s="8"/>
    </row>
    <row r="308" spans="1:6" x14ac:dyDescent="0.25">
      <c r="A308" s="8"/>
      <c r="B308" s="8"/>
      <c r="C308" s="8"/>
      <c r="D308" s="8"/>
    </row>
    <row r="309" spans="1:6" x14ac:dyDescent="0.25">
      <c r="A309" s="8"/>
      <c r="B309" s="8"/>
      <c r="C309" s="8"/>
      <c r="D309" s="8"/>
    </row>
    <row r="310" spans="1:6" x14ac:dyDescent="0.25">
      <c r="A310" s="8"/>
      <c r="B310" s="8"/>
      <c r="C310" s="8"/>
      <c r="D310" s="8"/>
    </row>
    <row r="311" spans="1:6" x14ac:dyDescent="0.25">
      <c r="A311" s="8"/>
      <c r="B311" s="8"/>
      <c r="C311" s="8"/>
      <c r="D311" s="8"/>
      <c r="F311" s="8"/>
    </row>
    <row r="312" spans="1:6" x14ac:dyDescent="0.25">
      <c r="A312" s="8"/>
      <c r="B312" s="8"/>
      <c r="C312" s="8"/>
      <c r="D312" s="8"/>
      <c r="F312" s="8"/>
    </row>
    <row r="313" spans="1:6" x14ac:dyDescent="0.25">
      <c r="A313" s="8"/>
      <c r="B313" s="8"/>
      <c r="C313" s="8"/>
      <c r="D313" s="8"/>
    </row>
    <row r="314" spans="1:6" x14ac:dyDescent="0.25">
      <c r="A314" s="8"/>
      <c r="B314" s="8"/>
      <c r="C314" s="8"/>
      <c r="D314" s="8"/>
    </row>
    <row r="315" spans="1:6" x14ac:dyDescent="0.25">
      <c r="A315" s="8"/>
      <c r="B315" s="8"/>
      <c r="C315" s="8"/>
      <c r="D315" s="8"/>
    </row>
    <row r="316" spans="1:6" x14ac:dyDescent="0.25">
      <c r="A316" s="8"/>
      <c r="B316" s="8"/>
      <c r="C316" s="8"/>
      <c r="D316" s="8"/>
    </row>
    <row r="317" spans="1:6" x14ac:dyDescent="0.25">
      <c r="A317" s="8"/>
      <c r="B317" s="8"/>
      <c r="C317" s="8"/>
      <c r="D317" s="8"/>
    </row>
    <row r="318" spans="1:6" x14ac:dyDescent="0.25">
      <c r="A318" s="8"/>
      <c r="B318" s="8"/>
      <c r="C318" s="8"/>
      <c r="D318" s="8"/>
    </row>
    <row r="319" spans="1:6" x14ac:dyDescent="0.25">
      <c r="A319" s="8"/>
      <c r="B319" s="8"/>
      <c r="C319" s="8"/>
      <c r="D319" s="8"/>
    </row>
    <row r="320" spans="1:6" x14ac:dyDescent="0.25">
      <c r="A320" s="8"/>
      <c r="B320" s="8"/>
      <c r="C320" s="8"/>
      <c r="D320" s="8"/>
    </row>
    <row r="321" spans="1:4" x14ac:dyDescent="0.25">
      <c r="A321" s="8"/>
      <c r="B321" s="8"/>
      <c r="C321" s="8"/>
      <c r="D321" s="8"/>
    </row>
    <row r="322" spans="1:4" x14ac:dyDescent="0.25">
      <c r="A322" s="8"/>
      <c r="B322" s="8"/>
      <c r="C322" s="8"/>
      <c r="D322" s="8"/>
    </row>
    <row r="323" spans="1:4" x14ac:dyDescent="0.25">
      <c r="A323" s="8"/>
      <c r="B323" s="8"/>
      <c r="C323" s="8"/>
      <c r="D323" s="8"/>
    </row>
    <row r="324" spans="1:4" x14ac:dyDescent="0.25">
      <c r="A324" s="8"/>
      <c r="B324" s="8"/>
      <c r="C324" s="8"/>
      <c r="D324" s="8"/>
    </row>
    <row r="325" spans="1:4" x14ac:dyDescent="0.25">
      <c r="A325" s="8"/>
      <c r="B325" s="8"/>
      <c r="C325" s="8"/>
      <c r="D325" s="8"/>
    </row>
    <row r="326" spans="1:4" x14ac:dyDescent="0.25">
      <c r="A326" s="8"/>
      <c r="B326" s="8"/>
      <c r="C326" s="8"/>
      <c r="D326" s="8"/>
    </row>
    <row r="352" spans="1:4" x14ac:dyDescent="0.25">
      <c r="A352" s="8"/>
      <c r="B352" s="8"/>
      <c r="C352" s="8"/>
      <c r="D352" s="8"/>
    </row>
    <row r="353" spans="1:6" x14ac:dyDescent="0.25">
      <c r="A353" s="8"/>
      <c r="B353" s="8"/>
      <c r="C353" s="8"/>
      <c r="D353" s="8"/>
      <c r="F353" s="8"/>
    </row>
    <row r="354" spans="1:6" x14ac:dyDescent="0.25">
      <c r="A354" s="8"/>
      <c r="B354" s="8"/>
      <c r="C354" s="8"/>
      <c r="D354" s="8"/>
      <c r="F354" s="8"/>
    </row>
    <row r="355" spans="1:6" x14ac:dyDescent="0.25">
      <c r="A355" s="8"/>
      <c r="B355" s="8"/>
      <c r="C355" s="8"/>
      <c r="D355" s="8"/>
      <c r="F355" s="8"/>
    </row>
    <row r="356" spans="1:6" x14ac:dyDescent="0.25">
      <c r="A356" s="8"/>
      <c r="B356" s="8"/>
      <c r="C356" s="8"/>
      <c r="D356" s="8"/>
    </row>
    <row r="357" spans="1:6" x14ac:dyDescent="0.25">
      <c r="A357" s="8"/>
      <c r="B357" s="8"/>
      <c r="C357" s="8"/>
      <c r="D357" s="8"/>
    </row>
    <row r="358" spans="1:6" x14ac:dyDescent="0.25">
      <c r="A358" s="8"/>
      <c r="B358" s="8"/>
      <c r="C358" s="8"/>
      <c r="D358" s="8"/>
    </row>
    <row r="359" spans="1:6" x14ac:dyDescent="0.25">
      <c r="A359" s="8"/>
      <c r="B359" s="8"/>
      <c r="C359" s="8"/>
      <c r="D359" s="8"/>
    </row>
    <row r="360" spans="1:6" x14ac:dyDescent="0.25">
      <c r="A360" s="8"/>
      <c r="B360" s="8"/>
      <c r="C360" s="8"/>
      <c r="D360" s="8"/>
    </row>
    <row r="361" spans="1:6" x14ac:dyDescent="0.25">
      <c r="A361" s="8"/>
      <c r="B361" s="8"/>
      <c r="C361" s="8"/>
      <c r="D361" s="8"/>
      <c r="F361" s="8"/>
    </row>
    <row r="362" spans="1:6" x14ac:dyDescent="0.25">
      <c r="A362" s="8"/>
      <c r="B362" s="8"/>
      <c r="C362" s="8"/>
      <c r="D362" s="8"/>
      <c r="F362" s="8"/>
    </row>
    <row r="363" spans="1:6" x14ac:dyDescent="0.25">
      <c r="A363" s="8"/>
      <c r="B363" s="8"/>
      <c r="C363" s="8"/>
      <c r="D363" s="8"/>
    </row>
    <row r="364" spans="1:6" x14ac:dyDescent="0.25">
      <c r="A364" s="8"/>
      <c r="B364" s="8"/>
      <c r="C364" s="8"/>
      <c r="D364" s="8"/>
    </row>
    <row r="365" spans="1:6" x14ac:dyDescent="0.25">
      <c r="A365" s="8"/>
      <c r="B365" s="8"/>
      <c r="C365" s="8"/>
      <c r="D365" s="8"/>
    </row>
    <row r="366" spans="1:6" x14ac:dyDescent="0.25">
      <c r="A366" s="8"/>
      <c r="B366" s="8"/>
      <c r="C366" s="8"/>
      <c r="D366" s="8"/>
    </row>
    <row r="367" spans="1:6" x14ac:dyDescent="0.25">
      <c r="A367" s="8"/>
      <c r="B367" s="8"/>
      <c r="C367" s="8"/>
      <c r="D367" s="8"/>
    </row>
    <row r="368" spans="1:6" x14ac:dyDescent="0.25">
      <c r="A368" s="8"/>
      <c r="B368" s="8"/>
      <c r="C368" s="8"/>
      <c r="D368" s="8"/>
    </row>
    <row r="369" spans="1:4" x14ac:dyDescent="0.25">
      <c r="A369" s="8"/>
      <c r="B369" s="8"/>
      <c r="C369" s="8"/>
      <c r="D369" s="8"/>
    </row>
    <row r="370" spans="1:4" x14ac:dyDescent="0.25">
      <c r="A370" s="8"/>
      <c r="B370" s="8"/>
      <c r="C370" s="8"/>
      <c r="D370" s="8"/>
    </row>
    <row r="371" spans="1:4" x14ac:dyDescent="0.25">
      <c r="A371" s="8"/>
      <c r="B371" s="8"/>
      <c r="C371" s="8"/>
      <c r="D371" s="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92D050"/>
  </sheetPr>
  <dimension ref="A1:H43"/>
  <sheetViews>
    <sheetView showGridLines="0" view="pageBreakPreview" zoomScale="75" zoomScaleNormal="75" zoomScaleSheetLayoutView="100" workbookViewId="0">
      <selection activeCell="H16" sqref="H16"/>
    </sheetView>
  </sheetViews>
  <sheetFormatPr baseColWidth="10" defaultRowHeight="12.5" x14ac:dyDescent="0.25"/>
  <cols>
    <col min="1" max="1" width="37" bestFit="1" customWidth="1"/>
    <col min="2" max="5" width="15.7265625" customWidth="1"/>
    <col min="6" max="6" width="12.7265625" customWidth="1"/>
    <col min="7" max="8" width="15.7265625" customWidth="1"/>
    <col min="9" max="9" width="12.7265625" customWidth="1"/>
  </cols>
  <sheetData>
    <row r="1" spans="1:8" ht="15.5" x14ac:dyDescent="0.35">
      <c r="A1" s="249" t="s">
        <v>477</v>
      </c>
      <c r="B1" s="249"/>
      <c r="C1" s="249"/>
      <c r="D1" s="249"/>
      <c r="E1" s="249"/>
      <c r="F1" s="249"/>
      <c r="G1" s="249"/>
      <c r="H1" s="249"/>
    </row>
    <row r="2" spans="1:8" ht="16" thickBot="1" x14ac:dyDescent="0.4">
      <c r="A2" s="57"/>
      <c r="B2" s="57"/>
      <c r="C2" s="57"/>
      <c r="D2" s="57"/>
      <c r="E2" s="57"/>
      <c r="F2" s="57"/>
      <c r="G2" s="57"/>
      <c r="H2" s="57"/>
    </row>
    <row r="3" spans="1:8" ht="15.5" x14ac:dyDescent="0.35">
      <c r="A3" s="33" t="s">
        <v>367</v>
      </c>
      <c r="B3" s="32"/>
      <c r="C3" s="32"/>
      <c r="D3" s="32"/>
      <c r="E3" s="32"/>
      <c r="F3" s="32"/>
      <c r="G3" s="32"/>
      <c r="H3" s="38"/>
    </row>
    <row r="4" spans="1:8" ht="15.5" x14ac:dyDescent="0.35">
      <c r="A4" s="34" t="s">
        <v>368</v>
      </c>
      <c r="B4" s="26" t="s">
        <v>354</v>
      </c>
      <c r="C4" s="26" t="s">
        <v>353</v>
      </c>
      <c r="D4" s="26" t="s">
        <v>463</v>
      </c>
      <c r="E4" s="26" t="s">
        <v>476</v>
      </c>
      <c r="F4" s="24"/>
      <c r="G4" s="26" t="s">
        <v>2</v>
      </c>
      <c r="H4" s="40" t="s">
        <v>372</v>
      </c>
    </row>
    <row r="5" spans="1:8" ht="15.5" x14ac:dyDescent="0.35">
      <c r="A5" s="35" t="s">
        <v>359</v>
      </c>
      <c r="B5" s="28">
        <f>VALUE(Eingabe2023!G10)</f>
        <v>2786</v>
      </c>
      <c r="C5" s="28">
        <f>VALUE(Eingabe2023!H10)</f>
        <v>569</v>
      </c>
      <c r="D5" s="28">
        <f>VALUE(Eingabe2023!I10)</f>
        <v>191</v>
      </c>
      <c r="E5" s="28">
        <f>VALUE(Eingabe2023!J10)</f>
        <v>0</v>
      </c>
      <c r="F5" s="24"/>
      <c r="G5" s="28">
        <f>SUM(B5:E5)</f>
        <v>3546</v>
      </c>
      <c r="H5" s="39"/>
    </row>
    <row r="6" spans="1:8" ht="15.5" x14ac:dyDescent="0.35">
      <c r="A6" s="35" t="s">
        <v>360</v>
      </c>
      <c r="B6" s="28">
        <f>VALUE(Eingabe2023!G5)+VALUE(Eingabe2023!G6)</f>
        <v>2074</v>
      </c>
      <c r="C6" s="28">
        <f>VALUE(Eingabe2023!H5)+VALUE(Eingabe2023!H6)</f>
        <v>414</v>
      </c>
      <c r="D6" s="28">
        <f>VALUE(Eingabe2023!I5)+VALUE(Eingabe2023!I6)</f>
        <v>54</v>
      </c>
      <c r="E6" s="28">
        <f>VALUE(Eingabe2023!J5)+VALUE(Eingabe2023!J6)</f>
        <v>0</v>
      </c>
      <c r="F6" s="24"/>
      <c r="G6" s="28">
        <f t="shared" ref="G6:G11" si="0">SUM(B6:E6)</f>
        <v>2542</v>
      </c>
      <c r="H6" s="39"/>
    </row>
    <row r="7" spans="1:8" ht="15.5" x14ac:dyDescent="0.35">
      <c r="A7" s="35" t="s">
        <v>361</v>
      </c>
      <c r="B7" s="28">
        <f>VALUE(Eingabe2023!G9)</f>
        <v>1274</v>
      </c>
      <c r="C7" s="28">
        <f>VALUE(Eingabe2023!H9)</f>
        <v>307</v>
      </c>
      <c r="D7" s="28">
        <f>VALUE(Eingabe2023!I9)</f>
        <v>29</v>
      </c>
      <c r="E7" s="28">
        <f>VALUE(Eingabe2023!J9)</f>
        <v>0</v>
      </c>
      <c r="F7" s="24"/>
      <c r="G7" s="28">
        <f t="shared" si="0"/>
        <v>1610</v>
      </c>
      <c r="H7" s="39"/>
    </row>
    <row r="8" spans="1:8" ht="15.5" x14ac:dyDescent="0.35">
      <c r="A8" s="35" t="s">
        <v>362</v>
      </c>
      <c r="B8" s="28">
        <f>VALUE(Eingabe2023!G11)</f>
        <v>2848</v>
      </c>
      <c r="C8" s="28">
        <f>VALUE(Eingabe2023!H11)</f>
        <v>889</v>
      </c>
      <c r="D8" s="28">
        <f>VALUE(Eingabe2023!I11)</f>
        <v>63</v>
      </c>
      <c r="E8" s="28">
        <f>VALUE(Eingabe2023!J11)</f>
        <v>0</v>
      </c>
      <c r="F8" s="24"/>
      <c r="G8" s="28">
        <f t="shared" si="0"/>
        <v>3800</v>
      </c>
      <c r="H8" s="39"/>
    </row>
    <row r="9" spans="1:8" ht="15.5" x14ac:dyDescent="0.35">
      <c r="A9" s="35" t="s">
        <v>363</v>
      </c>
      <c r="B9" s="28">
        <f>VALUE(Eingabe2023!G12)</f>
        <v>2739</v>
      </c>
      <c r="C9" s="28">
        <f>VALUE(Eingabe2023!H12)</f>
        <v>978</v>
      </c>
      <c r="D9" s="28">
        <f>VALUE(Eingabe2023!I12)</f>
        <v>152</v>
      </c>
      <c r="E9" s="28">
        <f>VALUE(Eingabe2023!J12)</f>
        <v>0</v>
      </c>
      <c r="F9" s="24"/>
      <c r="G9" s="28">
        <f t="shared" si="0"/>
        <v>3869</v>
      </c>
      <c r="H9" s="39"/>
    </row>
    <row r="10" spans="1:8" ht="15.5" x14ac:dyDescent="0.35">
      <c r="A10" s="35" t="s">
        <v>364</v>
      </c>
      <c r="B10" s="28">
        <f>VALUE(Eingabe2023!G7)</f>
        <v>1798</v>
      </c>
      <c r="C10" s="28">
        <f>VALUE(Eingabe2023!H7)</f>
        <v>788</v>
      </c>
      <c r="D10" s="28">
        <f>VALUE(Eingabe2023!I7)</f>
        <v>79</v>
      </c>
      <c r="E10" s="28">
        <f>VALUE(Eingabe2023!J7)</f>
        <v>0</v>
      </c>
      <c r="F10" s="24"/>
      <c r="G10" s="28">
        <f t="shared" si="0"/>
        <v>2665</v>
      </c>
      <c r="H10" s="39"/>
    </row>
    <row r="11" spans="1:8" ht="15.5" x14ac:dyDescent="0.35">
      <c r="A11" s="35" t="s">
        <v>365</v>
      </c>
      <c r="B11" s="28">
        <f>VALUE(Eingabe2023!G8)</f>
        <v>812</v>
      </c>
      <c r="C11" s="28">
        <f>VALUE(Eingabe2023!H8)</f>
        <v>471</v>
      </c>
      <c r="D11" s="28">
        <f>VALUE(Eingabe2023!I8)</f>
        <v>38</v>
      </c>
      <c r="E11" s="28">
        <f>VALUE(Eingabe2023!J8)</f>
        <v>0</v>
      </c>
      <c r="F11" s="24"/>
      <c r="G11" s="28">
        <f t="shared" si="0"/>
        <v>1321</v>
      </c>
      <c r="H11" s="39"/>
    </row>
    <row r="12" spans="1:8" ht="15.5" x14ac:dyDescent="0.35">
      <c r="A12" s="98" t="s">
        <v>366</v>
      </c>
      <c r="B12" s="99">
        <f>SUM(B5:B11)</f>
        <v>14331</v>
      </c>
      <c r="C12" s="99">
        <f>SUM(C5:C11)</f>
        <v>4416</v>
      </c>
      <c r="D12" s="99">
        <f>SUM(D5:D11)</f>
        <v>606</v>
      </c>
      <c r="E12" s="99">
        <f>SUM(E5:E11)</f>
        <v>0</v>
      </c>
      <c r="F12" s="25"/>
      <c r="G12" s="29">
        <f>SUM(G5:G11)</f>
        <v>19353</v>
      </c>
      <c r="H12" s="41">
        <f>VALUE('nicht löschen'!E115)</f>
        <v>18747</v>
      </c>
    </row>
    <row r="13" spans="1:8" ht="16" thickBot="1" x14ac:dyDescent="0.4">
      <c r="A13" s="62" t="s">
        <v>389</v>
      </c>
      <c r="B13" s="36">
        <f>+B12/$G$12</f>
        <v>0.74050534800806078</v>
      </c>
      <c r="C13" s="36">
        <f>+C12/$G$12</f>
        <v>0.22818167725933963</v>
      </c>
      <c r="D13" s="36">
        <f>+D12/$G$12</f>
        <v>3.1312974732599599E-2</v>
      </c>
      <c r="E13" s="36">
        <f>+E12/$G$12</f>
        <v>0</v>
      </c>
      <c r="F13" s="37"/>
      <c r="G13" s="37"/>
      <c r="H13" s="42"/>
    </row>
    <row r="14" spans="1:8" ht="16" thickBot="1" x14ac:dyDescent="0.4">
      <c r="A14" s="24"/>
      <c r="B14" s="24"/>
      <c r="C14" s="24"/>
      <c r="D14" s="24"/>
      <c r="E14" s="24"/>
      <c r="F14" s="24"/>
      <c r="G14" s="24"/>
      <c r="H14" s="24"/>
    </row>
    <row r="15" spans="1:8" ht="16" thickBot="1" x14ac:dyDescent="0.4">
      <c r="A15" s="33" t="s">
        <v>369</v>
      </c>
      <c r="B15" s="248" t="s">
        <v>373</v>
      </c>
      <c r="C15" s="248"/>
      <c r="D15" s="248"/>
      <c r="E15" s="248"/>
      <c r="F15" s="32"/>
      <c r="G15" s="86" t="s">
        <v>382</v>
      </c>
      <c r="H15" s="85">
        <f>ROUNDUP(+H12/32,0)</f>
        <v>586</v>
      </c>
    </row>
    <row r="16" spans="1:8" ht="15.5" x14ac:dyDescent="0.35">
      <c r="A16" s="34" t="s">
        <v>368</v>
      </c>
      <c r="B16" s="26" t="s">
        <v>354</v>
      </c>
      <c r="C16" s="26" t="s">
        <v>353</v>
      </c>
      <c r="D16" s="26" t="s">
        <v>463</v>
      </c>
      <c r="E16" s="26" t="s">
        <v>462</v>
      </c>
      <c r="F16" s="24"/>
      <c r="G16" s="47" t="s">
        <v>387</v>
      </c>
      <c r="H16" s="48" t="s">
        <v>388</v>
      </c>
    </row>
    <row r="17" spans="1:8" ht="15.5" x14ac:dyDescent="0.35">
      <c r="A17" s="35" t="s">
        <v>359</v>
      </c>
      <c r="B17" s="28">
        <f>ROUND(+B5/$H$15-0.499999,0)</f>
        <v>4</v>
      </c>
      <c r="C17" s="28">
        <f>ROUND(+C5/$H$15-0.499999,0)</f>
        <v>0</v>
      </c>
      <c r="D17" s="28">
        <f>ROUND(+D5/$H$15-0.499999,0)</f>
        <v>0</v>
      </c>
      <c r="E17" s="28">
        <f>ROUND(+E5/$H$15-0.499999,0)</f>
        <v>0</v>
      </c>
      <c r="F17" s="24"/>
      <c r="G17" s="218">
        <v>6</v>
      </c>
      <c r="H17" s="225">
        <f>SUM(B17:E17)</f>
        <v>4</v>
      </c>
    </row>
    <row r="18" spans="1:8" ht="15.5" x14ac:dyDescent="0.35">
      <c r="A18" s="35" t="s">
        <v>360</v>
      </c>
      <c r="B18" s="28">
        <f t="shared" ref="B18:E23" si="1">ROUND(+B6/$H$15-0.499999,0)</f>
        <v>3</v>
      </c>
      <c r="C18" s="28">
        <f t="shared" si="1"/>
        <v>0</v>
      </c>
      <c r="D18" s="28">
        <f t="shared" si="1"/>
        <v>0</v>
      </c>
      <c r="E18" s="28">
        <f t="shared" si="1"/>
        <v>0</v>
      </c>
      <c r="F18" s="24"/>
      <c r="G18" s="218">
        <v>4</v>
      </c>
      <c r="H18" s="46">
        <f t="shared" ref="H18:H23" si="2">SUM(B18:E18)</f>
        <v>3</v>
      </c>
    </row>
    <row r="19" spans="1:8" ht="15.5" x14ac:dyDescent="0.35">
      <c r="A19" s="35" t="s">
        <v>361</v>
      </c>
      <c r="B19" s="28">
        <f t="shared" si="1"/>
        <v>2</v>
      </c>
      <c r="C19" s="28">
        <f t="shared" si="1"/>
        <v>0</v>
      </c>
      <c r="D19" s="28">
        <f t="shared" si="1"/>
        <v>0</v>
      </c>
      <c r="E19" s="28">
        <f t="shared" si="1"/>
        <v>0</v>
      </c>
      <c r="F19" s="24"/>
      <c r="G19" s="218">
        <v>2</v>
      </c>
      <c r="H19" s="46">
        <f t="shared" si="2"/>
        <v>2</v>
      </c>
    </row>
    <row r="20" spans="1:8" ht="15.5" x14ac:dyDescent="0.35">
      <c r="A20" s="35" t="s">
        <v>362</v>
      </c>
      <c r="B20" s="28">
        <f t="shared" si="1"/>
        <v>4</v>
      </c>
      <c r="C20" s="28">
        <f t="shared" si="1"/>
        <v>1</v>
      </c>
      <c r="D20" s="28">
        <f t="shared" si="1"/>
        <v>0</v>
      </c>
      <c r="E20" s="28">
        <f t="shared" si="1"/>
        <v>0</v>
      </c>
      <c r="F20" s="24"/>
      <c r="G20" s="218">
        <v>5</v>
      </c>
      <c r="H20" s="46">
        <f t="shared" si="2"/>
        <v>5</v>
      </c>
    </row>
    <row r="21" spans="1:8" ht="15.5" x14ac:dyDescent="0.35">
      <c r="A21" s="35" t="s">
        <v>363</v>
      </c>
      <c r="B21" s="28">
        <f t="shared" si="1"/>
        <v>4</v>
      </c>
      <c r="C21" s="28">
        <f t="shared" si="1"/>
        <v>1</v>
      </c>
      <c r="D21" s="28">
        <f t="shared" si="1"/>
        <v>0</v>
      </c>
      <c r="E21" s="28">
        <f t="shared" si="1"/>
        <v>0</v>
      </c>
      <c r="F21" s="24"/>
      <c r="G21" s="218">
        <v>7</v>
      </c>
      <c r="H21" s="46">
        <f t="shared" si="2"/>
        <v>5</v>
      </c>
    </row>
    <row r="22" spans="1:8" ht="15.5" x14ac:dyDescent="0.35">
      <c r="A22" s="35" t="s">
        <v>364</v>
      </c>
      <c r="B22" s="28">
        <f t="shared" si="1"/>
        <v>3</v>
      </c>
      <c r="C22" s="28">
        <f t="shared" si="1"/>
        <v>1</v>
      </c>
      <c r="D22" s="28">
        <f t="shared" si="1"/>
        <v>0</v>
      </c>
      <c r="E22" s="28">
        <f t="shared" si="1"/>
        <v>0</v>
      </c>
      <c r="F22" s="24"/>
      <c r="G22" s="218">
        <v>5</v>
      </c>
      <c r="H22" s="46">
        <f t="shared" si="2"/>
        <v>4</v>
      </c>
    </row>
    <row r="23" spans="1:8" ht="15.5" x14ac:dyDescent="0.35">
      <c r="A23" s="35" t="s">
        <v>365</v>
      </c>
      <c r="B23" s="28">
        <f t="shared" si="1"/>
        <v>1</v>
      </c>
      <c r="C23" s="28">
        <f t="shared" si="1"/>
        <v>0</v>
      </c>
      <c r="D23" s="28">
        <f t="shared" si="1"/>
        <v>0</v>
      </c>
      <c r="E23" s="28">
        <f t="shared" si="1"/>
        <v>0</v>
      </c>
      <c r="F23" s="24"/>
      <c r="G23" s="218">
        <v>3</v>
      </c>
      <c r="H23" s="46">
        <f t="shared" si="2"/>
        <v>1</v>
      </c>
    </row>
    <row r="24" spans="1:8" ht="16" thickBot="1" x14ac:dyDescent="0.4">
      <c r="A24" s="43" t="s">
        <v>366</v>
      </c>
      <c r="B24" s="75">
        <f>SUM(B17:B23)</f>
        <v>21</v>
      </c>
      <c r="C24" s="75">
        <f>SUM(C17:C23)</f>
        <v>3</v>
      </c>
      <c r="D24" s="75">
        <f>SUM(D17:D23)</f>
        <v>0</v>
      </c>
      <c r="E24" s="75">
        <f>SUM(E17:E23)</f>
        <v>0</v>
      </c>
      <c r="F24" s="37"/>
      <c r="G24" s="45">
        <f>SUM(G17:G23)</f>
        <v>32</v>
      </c>
      <c r="H24" s="59">
        <f>SUM(H17:H23)</f>
        <v>24</v>
      </c>
    </row>
    <row r="25" spans="1:8" ht="16" thickBot="1" x14ac:dyDescent="0.4">
      <c r="A25" s="24"/>
      <c r="B25" s="24"/>
      <c r="C25" s="24"/>
      <c r="D25" s="24"/>
      <c r="E25" s="24"/>
      <c r="F25" s="24"/>
      <c r="G25" s="24"/>
      <c r="H25" s="24"/>
    </row>
    <row r="26" spans="1:8" ht="15.5" x14ac:dyDescent="0.35">
      <c r="A26" s="33" t="s">
        <v>370</v>
      </c>
      <c r="B26" s="32"/>
      <c r="C26" s="32"/>
      <c r="D26" s="32"/>
      <c r="E26" s="32"/>
      <c r="F26" s="32"/>
      <c r="G26" s="32"/>
      <c r="H26" s="38"/>
    </row>
    <row r="27" spans="1:8" ht="15.5" x14ac:dyDescent="0.35">
      <c r="A27" s="49" t="s">
        <v>371</v>
      </c>
      <c r="B27" s="24"/>
      <c r="C27" s="24"/>
      <c r="D27" s="24"/>
      <c r="E27" s="24"/>
      <c r="F27" s="24"/>
      <c r="G27" s="24"/>
      <c r="H27" s="39"/>
    </row>
    <row r="28" spans="1:8" ht="15.5" x14ac:dyDescent="0.35">
      <c r="A28" s="34" t="s">
        <v>368</v>
      </c>
      <c r="B28" s="26" t="s">
        <v>354</v>
      </c>
      <c r="C28" s="26" t="s">
        <v>353</v>
      </c>
      <c r="D28" s="26" t="s">
        <v>463</v>
      </c>
      <c r="E28" s="26" t="s">
        <v>476</v>
      </c>
      <c r="F28" s="24"/>
      <c r="G28" s="27" t="s">
        <v>377</v>
      </c>
      <c r="H28" s="39"/>
    </row>
    <row r="29" spans="1:8" ht="15.5" x14ac:dyDescent="0.35">
      <c r="A29" s="35" t="s">
        <v>359</v>
      </c>
      <c r="B29" s="28">
        <f>IF(B13&gt;5%,B5-($H$15*B17),0)</f>
        <v>442</v>
      </c>
      <c r="C29" s="28">
        <f>IF(C13&gt;5%,C5-($H$15*C17),0)</f>
        <v>569</v>
      </c>
      <c r="D29" s="28">
        <f>IF(D13&gt;5%,D5-($H$15*D17),0)</f>
        <v>0</v>
      </c>
      <c r="E29" s="28">
        <f>IF(E13&gt;5%,E5-($H$15*E17),0)</f>
        <v>0</v>
      </c>
      <c r="F29" s="24"/>
      <c r="G29" s="27">
        <f>+G17-H17</f>
        <v>2</v>
      </c>
      <c r="H29" s="39"/>
    </row>
    <row r="30" spans="1:8" ht="15.5" x14ac:dyDescent="0.35">
      <c r="A30" s="35" t="s">
        <v>360</v>
      </c>
      <c r="B30" s="28">
        <f>IF(B13&gt;5%,B6-($H$15*B18),0)</f>
        <v>316</v>
      </c>
      <c r="C30" s="28">
        <f>IF(C13&gt;5%,C6-($H$15*C18),0)</f>
        <v>414</v>
      </c>
      <c r="D30" s="28">
        <f>IF(D13&gt;5%,D6-($H$15*D18),0)</f>
        <v>0</v>
      </c>
      <c r="E30" s="28">
        <f>IF(E13&gt;5%,E6-($H$15*E18),0)</f>
        <v>0</v>
      </c>
      <c r="F30" s="24"/>
      <c r="G30" s="27">
        <f t="shared" ref="G30:G35" si="3">+G18-H18</f>
        <v>1</v>
      </c>
      <c r="H30" s="39"/>
    </row>
    <row r="31" spans="1:8" ht="15.5" x14ac:dyDescent="0.35">
      <c r="A31" s="35" t="s">
        <v>361</v>
      </c>
      <c r="B31" s="28">
        <f>IF(B13&gt;5%,B7-($H$15*B19),0)</f>
        <v>102</v>
      </c>
      <c r="C31" s="28">
        <f>IF(C13&gt;5%,C7-($H$15*C19),0)</f>
        <v>307</v>
      </c>
      <c r="D31" s="28">
        <f>IF(D13&gt;5%,D7-($H$15*D19),0)</f>
        <v>0</v>
      </c>
      <c r="E31" s="28">
        <f>IF(E13&gt;5%,E7-($H$15*E19),0)</f>
        <v>0</v>
      </c>
      <c r="F31" s="24"/>
      <c r="G31" s="27">
        <f t="shared" si="3"/>
        <v>0</v>
      </c>
      <c r="H31" s="39"/>
    </row>
    <row r="32" spans="1:8" ht="15.5" x14ac:dyDescent="0.35">
      <c r="A32" s="35" t="s">
        <v>362</v>
      </c>
      <c r="B32" s="28">
        <f>IF(B13&gt;5%,B8-($H$15*B20),0)</f>
        <v>504</v>
      </c>
      <c r="C32" s="28">
        <f>IF(C13&gt;5%,C8-($H$15*C20),0)</f>
        <v>303</v>
      </c>
      <c r="D32" s="28">
        <f>IF(D13&gt;5%,D8-($H$15*D20),0)</f>
        <v>0</v>
      </c>
      <c r="E32" s="28">
        <f>IF(E13&gt;5%,E8-($H$15*E20),0)</f>
        <v>0</v>
      </c>
      <c r="F32" s="24"/>
      <c r="G32" s="27">
        <f t="shared" si="3"/>
        <v>0</v>
      </c>
      <c r="H32" s="39"/>
    </row>
    <row r="33" spans="1:8" ht="15.5" x14ac:dyDescent="0.35">
      <c r="A33" s="35" t="s">
        <v>363</v>
      </c>
      <c r="B33" s="28">
        <f>IF(B13&gt;5%,B9-($H$15*B21),0)</f>
        <v>395</v>
      </c>
      <c r="C33" s="28">
        <f>IF(C13&gt;5%,C9-($H$15*C21),0)</f>
        <v>392</v>
      </c>
      <c r="D33" s="28">
        <f>IF(D13&gt;5%,D9-($H$15*D21),0)</f>
        <v>0</v>
      </c>
      <c r="E33" s="28">
        <f>IF(E13&gt;5%,E9-($H$15*E21),0)</f>
        <v>0</v>
      </c>
      <c r="F33" s="24"/>
      <c r="G33" s="27">
        <f t="shared" si="3"/>
        <v>2</v>
      </c>
      <c r="H33" s="50" t="s">
        <v>376</v>
      </c>
    </row>
    <row r="34" spans="1:8" ht="15.5" x14ac:dyDescent="0.35">
      <c r="A34" s="35" t="s">
        <v>364</v>
      </c>
      <c r="B34" s="28">
        <f>IF(B13&gt;5%,B10-($H$15*B22),0)</f>
        <v>40</v>
      </c>
      <c r="C34" s="28">
        <f>IF(C13&gt;5%,C10-($H$15*C22),0)</f>
        <v>202</v>
      </c>
      <c r="D34" s="28">
        <f>IF(D13&gt;5%,D10-($H$15*D22),0)</f>
        <v>0</v>
      </c>
      <c r="E34" s="28">
        <f>IF(E13&gt;5%,E10-($H$15*E22),0)</f>
        <v>0</v>
      </c>
      <c r="F34" s="24"/>
      <c r="G34" s="27">
        <f t="shared" si="3"/>
        <v>1</v>
      </c>
      <c r="H34" s="50" t="s">
        <v>378</v>
      </c>
    </row>
    <row r="35" spans="1:8" ht="15.5" x14ac:dyDescent="0.35">
      <c r="A35" s="35" t="s">
        <v>365</v>
      </c>
      <c r="B35" s="28">
        <f>IF(B13&gt;5%,B11-($H$15*B23),0)</f>
        <v>226</v>
      </c>
      <c r="C35" s="28">
        <f>IF(C13&gt;5%,C11-($H$15*C23),0)</f>
        <v>471</v>
      </c>
      <c r="D35" s="28">
        <f>IF(D13&gt;5%,D11-($H$15*D23),0)</f>
        <v>0</v>
      </c>
      <c r="E35" s="28">
        <f>IF(E13&gt;5%,E11-($H$15*E23),0)</f>
        <v>0</v>
      </c>
      <c r="F35" s="24"/>
      <c r="G35" s="27">
        <f t="shared" si="3"/>
        <v>2</v>
      </c>
      <c r="H35" s="50" t="s">
        <v>379</v>
      </c>
    </row>
    <row r="36" spans="1:8" ht="16" thickBot="1" x14ac:dyDescent="0.4">
      <c r="A36" s="43" t="s">
        <v>366</v>
      </c>
      <c r="B36" s="44">
        <f>SUM(B29:B35)</f>
        <v>2025</v>
      </c>
      <c r="C36" s="44">
        <f>SUM(C29:C35)</f>
        <v>2658</v>
      </c>
      <c r="D36" s="44">
        <f>SUM(D29:D35)</f>
        <v>0</v>
      </c>
      <c r="E36" s="44">
        <f>SUM(E29:E35)</f>
        <v>0</v>
      </c>
      <c r="F36" s="37"/>
      <c r="G36" s="58">
        <f>SUM(G29:G35)</f>
        <v>8</v>
      </c>
      <c r="H36" s="65">
        <f>VALUE('nicht lösch'!D43)</f>
        <v>531.6</v>
      </c>
    </row>
    <row r="37" spans="1:8" ht="15.5" x14ac:dyDescent="0.35">
      <c r="A37" s="24"/>
      <c r="B37" s="24"/>
      <c r="C37" s="24"/>
      <c r="D37" s="24"/>
      <c r="E37" s="24"/>
      <c r="F37" s="24"/>
      <c r="G37" s="24"/>
      <c r="H37" s="24"/>
    </row>
    <row r="38" spans="1:8" ht="16" thickBot="1" x14ac:dyDescent="0.4">
      <c r="A38" s="24"/>
      <c r="B38" s="24"/>
      <c r="C38" s="24"/>
      <c r="D38" s="24"/>
      <c r="E38" s="24"/>
      <c r="F38" s="24"/>
      <c r="G38" s="24"/>
      <c r="H38" s="24"/>
    </row>
    <row r="39" spans="1:8" ht="15.5" x14ac:dyDescent="0.35">
      <c r="A39" s="53" t="s">
        <v>374</v>
      </c>
      <c r="B39" s="52" t="s">
        <v>354</v>
      </c>
      <c r="C39" s="52" t="s">
        <v>353</v>
      </c>
      <c r="D39" s="26" t="s">
        <v>463</v>
      </c>
      <c r="E39" s="52" t="s">
        <v>476</v>
      </c>
      <c r="F39" s="32"/>
      <c r="G39" s="38"/>
      <c r="H39" s="24"/>
    </row>
    <row r="40" spans="1:8" ht="15.5" x14ac:dyDescent="0.35">
      <c r="A40" s="35"/>
      <c r="B40" s="27"/>
      <c r="C40" s="27"/>
      <c r="D40" s="27"/>
      <c r="E40" s="27"/>
      <c r="F40" s="24"/>
      <c r="G40" s="39"/>
      <c r="H40" s="63" t="s">
        <v>390</v>
      </c>
    </row>
    <row r="41" spans="1:8" ht="15.5" x14ac:dyDescent="0.35">
      <c r="A41" s="54" t="s">
        <v>380</v>
      </c>
      <c r="B41" s="28">
        <f>+B24</f>
        <v>21</v>
      </c>
      <c r="C41" s="28">
        <f>+C24</f>
        <v>3</v>
      </c>
      <c r="D41" s="28">
        <f>+D24</f>
        <v>0</v>
      </c>
      <c r="E41" s="28">
        <f>+E24</f>
        <v>0</v>
      </c>
      <c r="F41" s="24"/>
      <c r="G41" s="55">
        <f>SUM(B41:E41)</f>
        <v>24</v>
      </c>
      <c r="H41" s="2" t="s">
        <v>391</v>
      </c>
    </row>
    <row r="42" spans="1:8" ht="15.5" x14ac:dyDescent="0.35">
      <c r="A42" s="54" t="s">
        <v>381</v>
      </c>
      <c r="B42" s="51">
        <f>ROUND(+B36/$H$36-0.499999,0)</f>
        <v>3</v>
      </c>
      <c r="C42" s="51">
        <f>(ROUND(+C36/$H$36-0.499999,0))</f>
        <v>5</v>
      </c>
      <c r="D42" s="51">
        <f>ROUND(+D36/$H$36-0.499999,0)</f>
        <v>0</v>
      </c>
      <c r="E42" s="51">
        <f>ROUND(+E36/$H$36-0.499999,0)</f>
        <v>0</v>
      </c>
      <c r="F42" s="24"/>
      <c r="G42" s="55">
        <f>SUM(B42:E42)</f>
        <v>8</v>
      </c>
      <c r="H42" s="64">
        <f>VALUE(Eingabe2023!K4)</f>
        <v>0.3376491100868334</v>
      </c>
    </row>
    <row r="43" spans="1:8" ht="16" thickBot="1" x14ac:dyDescent="0.4">
      <c r="A43" s="60" t="s">
        <v>375</v>
      </c>
      <c r="B43" s="61">
        <f>SUM(B41:B42)</f>
        <v>24</v>
      </c>
      <c r="C43" s="61">
        <f>SUM(C41:C42)</f>
        <v>8</v>
      </c>
      <c r="D43" s="61">
        <f>SUM(D41:D42)</f>
        <v>0</v>
      </c>
      <c r="E43" s="61">
        <f>SUM(E41:E42)</f>
        <v>0</v>
      </c>
      <c r="F43" s="37"/>
      <c r="G43" s="56">
        <f>SUM(G41:G42)</f>
        <v>32</v>
      </c>
      <c r="H43" s="24"/>
    </row>
  </sheetData>
  <mergeCells count="2">
    <mergeCell ref="B15:E15"/>
    <mergeCell ref="A1:H1"/>
  </mergeCells>
  <phoneticPr fontId="0" type="noConversion"/>
  <pageMargins left="1.5748031496062993" right="0.39370078740157483" top="0.39370078740157483" bottom="0.39370078740157483" header="0.11811023622047245" footer="0.11811023622047245"/>
  <pageSetup paperSize="9" scale="80" orientation="landscape" r:id="rId1"/>
  <headerFooter alignWithMargins="0">
    <oddFooter>&amp;L&amp;"Arial Narrow,Standard"&amp;8erstellt vom Amt der Bgld. Landesregierung, Abteilung 4a, Agrar- und Veterinärwesen&amp;R&amp;"Arial Narrow,Standard"&amp;8&amp;D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tabColor rgb="FF92D050"/>
  </sheetPr>
  <dimension ref="A1:K14"/>
  <sheetViews>
    <sheetView zoomScale="75" workbookViewId="0">
      <selection activeCell="A10" sqref="A10:XFD10"/>
    </sheetView>
  </sheetViews>
  <sheetFormatPr baseColWidth="10" defaultRowHeight="12.5" x14ac:dyDescent="0.25"/>
  <cols>
    <col min="1" max="1" width="18.7265625" bestFit="1" customWidth="1"/>
    <col min="2" max="2" width="14.7265625" bestFit="1" customWidth="1"/>
    <col min="3" max="3" width="15.7265625" bestFit="1" customWidth="1"/>
    <col min="4" max="5" width="10.7265625" customWidth="1"/>
    <col min="6" max="8" width="9.7265625" customWidth="1"/>
    <col min="9" max="9" width="9.7265625" hidden="1" customWidth="1"/>
  </cols>
  <sheetData>
    <row r="1" spans="1:11" ht="15.5" x14ac:dyDescent="0.35">
      <c r="A1" s="88" t="s">
        <v>478</v>
      </c>
      <c r="B1" s="88"/>
      <c r="C1" s="88"/>
      <c r="D1" s="88"/>
      <c r="E1" s="88"/>
      <c r="F1" s="88"/>
      <c r="G1" s="88"/>
      <c r="H1" s="88"/>
      <c r="I1" s="88"/>
    </row>
    <row r="2" spans="1:11" ht="15.5" x14ac:dyDescent="0.35">
      <c r="A2" s="89" t="s">
        <v>401</v>
      </c>
      <c r="B2" s="90" t="s">
        <v>505</v>
      </c>
      <c r="C2" s="90" t="s">
        <v>400</v>
      </c>
      <c r="D2" s="90" t="s">
        <v>385</v>
      </c>
      <c r="E2" s="90" t="s">
        <v>386</v>
      </c>
      <c r="F2" s="91" t="s">
        <v>354</v>
      </c>
      <c r="G2" s="91" t="s">
        <v>353</v>
      </c>
      <c r="H2" s="91" t="s">
        <v>463</v>
      </c>
      <c r="I2" s="224" t="s">
        <v>476</v>
      </c>
    </row>
    <row r="3" spans="1:11" ht="15.5" x14ac:dyDescent="0.35">
      <c r="A3" s="27"/>
      <c r="B3" s="27"/>
      <c r="C3" s="27"/>
      <c r="D3" s="27"/>
      <c r="E3" s="27"/>
      <c r="F3" s="27"/>
      <c r="G3" s="27"/>
      <c r="H3" s="27"/>
      <c r="I3" s="27"/>
    </row>
    <row r="4" spans="1:11" ht="15.5" x14ac:dyDescent="0.35">
      <c r="A4" s="92" t="s">
        <v>402</v>
      </c>
      <c r="B4" s="93">
        <f>SUM(B6:B12)</f>
        <v>1650</v>
      </c>
      <c r="C4" s="192">
        <f t="shared" ref="C4:I4" si="0">SUM(C6:C12)</f>
        <v>1529</v>
      </c>
      <c r="D4" s="192">
        <f t="shared" si="0"/>
        <v>14</v>
      </c>
      <c r="E4" s="192">
        <f t="shared" si="0"/>
        <v>1515</v>
      </c>
      <c r="F4" s="192">
        <f t="shared" si="0"/>
        <v>1102</v>
      </c>
      <c r="G4" s="192">
        <f t="shared" si="0"/>
        <v>372</v>
      </c>
      <c r="H4" s="192">
        <f t="shared" si="0"/>
        <v>41</v>
      </c>
      <c r="I4" s="192">
        <f t="shared" si="0"/>
        <v>0</v>
      </c>
      <c r="J4" t="str">
        <f>IF(E4=+F4+G4+H4+I4,"",FALSE)</f>
        <v/>
      </c>
    </row>
    <row r="5" spans="1:11" ht="15.5" x14ac:dyDescent="0.35">
      <c r="A5" s="27"/>
      <c r="B5" s="27"/>
      <c r="C5" s="27"/>
      <c r="D5" s="27"/>
      <c r="E5" s="27"/>
      <c r="F5" s="94">
        <f>+F4/$E$4</f>
        <v>0.72739273927392745</v>
      </c>
      <c r="G5" s="94">
        <f>+G4/$E$4</f>
        <v>0.24554455445544554</v>
      </c>
      <c r="H5" s="94">
        <f>+H4/$E$4</f>
        <v>2.7062706270627061E-2</v>
      </c>
      <c r="I5" s="94">
        <f>+I4/$E$4</f>
        <v>0</v>
      </c>
    </row>
    <row r="6" spans="1:11" ht="15.5" x14ac:dyDescent="0.35">
      <c r="A6" s="27" t="s">
        <v>393</v>
      </c>
      <c r="B6" s="218">
        <v>186</v>
      </c>
      <c r="C6" s="214">
        <v>176</v>
      </c>
      <c r="D6" s="214">
        <v>4</v>
      </c>
      <c r="E6" s="191">
        <f t="shared" ref="E6:E12" si="1">+C6-D6</f>
        <v>172</v>
      </c>
      <c r="F6" s="214">
        <v>135</v>
      </c>
      <c r="G6" s="214">
        <v>33</v>
      </c>
      <c r="H6" s="214">
        <v>4</v>
      </c>
      <c r="I6" s="214">
        <v>0</v>
      </c>
      <c r="J6" t="str">
        <f t="shared" ref="J6:J12" si="2">IF(E6=+F6+G6+H6+I6,"",FALSE)</f>
        <v/>
      </c>
      <c r="K6">
        <f>I6+H6+G6+F6-E6</f>
        <v>0</v>
      </c>
    </row>
    <row r="7" spans="1:11" ht="15.5" x14ac:dyDescent="0.35">
      <c r="A7" s="27" t="s">
        <v>398</v>
      </c>
      <c r="B7" s="218">
        <v>221</v>
      </c>
      <c r="C7" s="214">
        <v>206</v>
      </c>
      <c r="D7" s="214">
        <v>0</v>
      </c>
      <c r="E7" s="191">
        <f t="shared" si="1"/>
        <v>206</v>
      </c>
      <c r="F7" s="214">
        <v>149</v>
      </c>
      <c r="G7" s="214">
        <v>51</v>
      </c>
      <c r="H7" s="214">
        <v>6</v>
      </c>
      <c r="I7" s="214">
        <v>0</v>
      </c>
      <c r="J7" t="str">
        <f t="shared" si="2"/>
        <v/>
      </c>
      <c r="K7">
        <f t="shared" ref="K7:K12" si="3">I7+H7+G7+F7-E7</f>
        <v>0</v>
      </c>
    </row>
    <row r="8" spans="1:11" ht="15.5" x14ac:dyDescent="0.35">
      <c r="A8" s="27" t="s">
        <v>399</v>
      </c>
      <c r="B8" s="218">
        <v>120</v>
      </c>
      <c r="C8" s="214">
        <v>108</v>
      </c>
      <c r="D8" s="214">
        <v>3</v>
      </c>
      <c r="E8" s="191">
        <f t="shared" si="1"/>
        <v>105</v>
      </c>
      <c r="F8" s="214">
        <v>78</v>
      </c>
      <c r="G8" s="214">
        <v>24</v>
      </c>
      <c r="H8" s="214">
        <v>3</v>
      </c>
      <c r="I8" s="214">
        <v>0</v>
      </c>
      <c r="J8" t="str">
        <f t="shared" si="2"/>
        <v/>
      </c>
      <c r="K8">
        <f t="shared" si="3"/>
        <v>0</v>
      </c>
    </row>
    <row r="9" spans="1:11" ht="15.5" x14ac:dyDescent="0.35">
      <c r="A9" s="27" t="s">
        <v>395</v>
      </c>
      <c r="B9" s="218">
        <v>130</v>
      </c>
      <c r="C9" s="214">
        <v>126</v>
      </c>
      <c r="D9" s="214">
        <v>0</v>
      </c>
      <c r="E9" s="191">
        <f t="shared" si="1"/>
        <v>126</v>
      </c>
      <c r="F9" s="214">
        <v>99</v>
      </c>
      <c r="G9" s="214">
        <v>23</v>
      </c>
      <c r="H9" s="214">
        <v>4</v>
      </c>
      <c r="I9" s="214">
        <v>0</v>
      </c>
      <c r="J9" t="str">
        <f t="shared" si="2"/>
        <v/>
      </c>
      <c r="K9">
        <f t="shared" si="3"/>
        <v>0</v>
      </c>
    </row>
    <row r="10" spans="1:11" ht="15.5" x14ac:dyDescent="0.35">
      <c r="A10" s="27" t="s">
        <v>394</v>
      </c>
      <c r="B10" s="218">
        <v>423</v>
      </c>
      <c r="C10" s="214">
        <v>376</v>
      </c>
      <c r="D10" s="214">
        <v>4</v>
      </c>
      <c r="E10" s="191">
        <f t="shared" si="1"/>
        <v>372</v>
      </c>
      <c r="F10" s="214">
        <v>250</v>
      </c>
      <c r="G10" s="214">
        <v>104</v>
      </c>
      <c r="H10" s="214">
        <v>18</v>
      </c>
      <c r="I10" s="214">
        <v>0</v>
      </c>
      <c r="J10" t="str">
        <f t="shared" si="2"/>
        <v/>
      </c>
      <c r="K10">
        <f t="shared" si="3"/>
        <v>0</v>
      </c>
    </row>
    <row r="11" spans="1:11" ht="15.5" x14ac:dyDescent="0.35">
      <c r="A11" s="27" t="s">
        <v>396</v>
      </c>
      <c r="B11" s="218">
        <v>328</v>
      </c>
      <c r="C11" s="214">
        <v>311</v>
      </c>
      <c r="D11" s="214">
        <v>1</v>
      </c>
      <c r="E11" s="191">
        <f t="shared" si="1"/>
        <v>310</v>
      </c>
      <c r="F11" s="214">
        <v>229</v>
      </c>
      <c r="G11" s="214">
        <v>80</v>
      </c>
      <c r="H11" s="214">
        <v>1</v>
      </c>
      <c r="I11" s="214">
        <v>0</v>
      </c>
      <c r="J11" t="str">
        <f t="shared" si="2"/>
        <v/>
      </c>
      <c r="K11">
        <f t="shared" si="3"/>
        <v>0</v>
      </c>
    </row>
    <row r="12" spans="1:11" ht="15.5" x14ac:dyDescent="0.35">
      <c r="A12" s="27" t="s">
        <v>397</v>
      </c>
      <c r="B12" s="218">
        <v>242</v>
      </c>
      <c r="C12" s="214">
        <v>226</v>
      </c>
      <c r="D12" s="214">
        <v>2</v>
      </c>
      <c r="E12" s="191">
        <f t="shared" si="1"/>
        <v>224</v>
      </c>
      <c r="F12" s="214">
        <v>162</v>
      </c>
      <c r="G12" s="214">
        <v>57</v>
      </c>
      <c r="H12" s="214">
        <v>5</v>
      </c>
      <c r="I12" s="214">
        <v>0</v>
      </c>
      <c r="J12" t="str">
        <f t="shared" si="2"/>
        <v/>
      </c>
      <c r="K12">
        <f t="shared" si="3"/>
        <v>0</v>
      </c>
    </row>
    <row r="14" spans="1:11" ht="15.5" x14ac:dyDescent="0.35">
      <c r="A14" s="211" t="s">
        <v>468</v>
      </c>
      <c r="B14">
        <f>SUM(B6:B13)</f>
        <v>1650</v>
      </c>
    </row>
  </sheetData>
  <phoneticPr fontId="0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>
    <oddFooter>&amp;L&amp;"Arial Narrow,Standard"&amp;8erstellt vom Amt der Bgld. Landesregierung, Abteilung 4a, Agrar- und Veterinärwesen&amp;C&amp;"Arial Narrow,Standard"&amp;8&amp;F, &amp;A&amp;R&amp;"Arial Narrow,Standard"&amp;8&amp;D,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tabColor rgb="FFFFC000"/>
  </sheetPr>
  <dimension ref="B1:AM246"/>
  <sheetViews>
    <sheetView showGridLines="0" zoomScale="70" zoomScaleNormal="70" zoomScaleSheetLayoutView="25" workbookViewId="0">
      <pane ySplit="730" topLeftCell="A188" activePane="bottomLeft"/>
      <selection activeCell="Y1" sqref="Y1:Y1048576"/>
      <selection pane="bottomLeft" activeCell="N213" sqref="N213"/>
    </sheetView>
  </sheetViews>
  <sheetFormatPr baseColWidth="10" defaultColWidth="11.453125" defaultRowHeight="14" x14ac:dyDescent="0.3"/>
  <cols>
    <col min="1" max="1" width="1.7265625" style="123" customWidth="1"/>
    <col min="2" max="2" width="15" style="123" bestFit="1" customWidth="1"/>
    <col min="3" max="3" width="6" style="123" bestFit="1" customWidth="1"/>
    <col min="4" max="4" width="30.1796875" style="123" bestFit="1" customWidth="1"/>
    <col min="5" max="5" width="7.1796875" style="123" bestFit="1" customWidth="1"/>
    <col min="6" max="6" width="5.81640625" style="123" customWidth="1"/>
    <col min="7" max="7" width="7.26953125" style="123" bestFit="1" customWidth="1"/>
    <col min="8" max="8" width="8.7265625" style="123" bestFit="1" customWidth="1"/>
    <col min="9" max="10" width="5.81640625" style="123" customWidth="1"/>
    <col min="11" max="11" width="7" style="123" bestFit="1" customWidth="1"/>
    <col min="12" max="12" width="10.1796875" style="123" bestFit="1" customWidth="1"/>
    <col min="13" max="15" width="8.26953125" style="123" customWidth="1"/>
    <col min="16" max="18" width="5.81640625" style="123" customWidth="1"/>
    <col min="19" max="19" width="10.54296875" style="123" bestFit="1" customWidth="1"/>
    <col min="20" max="21" width="5.81640625" style="123" customWidth="1"/>
    <col min="22" max="22" width="7" style="123" bestFit="1" customWidth="1"/>
    <col min="23" max="23" width="10.54296875" style="123" bestFit="1" customWidth="1"/>
    <col min="24" max="24" width="5.81640625" style="123" customWidth="1"/>
    <col min="25" max="25" width="8.54296875" style="123" bestFit="1" customWidth="1"/>
    <col min="26" max="26" width="5.81640625" style="123" customWidth="1"/>
    <col min="27" max="27" width="9.453125" style="123" bestFit="1" customWidth="1"/>
    <col min="28" max="28" width="5.81640625" style="123" customWidth="1"/>
    <col min="29" max="29" width="7.81640625" style="123" bestFit="1" customWidth="1"/>
    <col min="30" max="30" width="5.81640625" style="123" customWidth="1"/>
    <col min="31" max="31" width="9.453125" style="123" bestFit="1" customWidth="1"/>
    <col min="32" max="32" width="5.81640625" style="123" customWidth="1"/>
    <col min="33" max="33" width="8.453125" style="123" bestFit="1" customWidth="1"/>
    <col min="34" max="34" width="5.81640625" style="123" customWidth="1"/>
    <col min="35" max="35" width="9" style="123" bestFit="1" customWidth="1"/>
    <col min="36" max="36" width="5.81640625" style="123" customWidth="1"/>
    <col min="37" max="37" width="6.7265625" style="123" bestFit="1" customWidth="1"/>
    <col min="38" max="38" width="5.81640625" style="123" customWidth="1"/>
    <col min="39" max="39" width="8.453125" style="123" bestFit="1" customWidth="1"/>
    <col min="40" max="16384" width="11.453125" style="123"/>
  </cols>
  <sheetData>
    <row r="1" spans="2:39" ht="4.5" customHeight="1" x14ac:dyDescent="0.3"/>
    <row r="2" spans="2:39" s="126" customFormat="1" x14ac:dyDescent="0.3">
      <c r="B2" s="267" t="s">
        <v>441</v>
      </c>
      <c r="C2" s="267" t="s">
        <v>0</v>
      </c>
      <c r="D2" s="269" t="s">
        <v>1</v>
      </c>
      <c r="E2" s="252" t="s">
        <v>383</v>
      </c>
      <c r="F2" s="253"/>
      <c r="G2" s="253"/>
      <c r="H2" s="254"/>
      <c r="I2" s="252" t="s">
        <v>384</v>
      </c>
      <c r="J2" s="253"/>
      <c r="K2" s="253"/>
      <c r="L2" s="254"/>
      <c r="M2" s="252" t="s">
        <v>390</v>
      </c>
      <c r="N2" s="253"/>
      <c r="O2" s="253"/>
      <c r="P2" s="252" t="s">
        <v>385</v>
      </c>
      <c r="Q2" s="253"/>
      <c r="R2" s="253"/>
      <c r="S2" s="254"/>
      <c r="T2" s="255" t="s">
        <v>386</v>
      </c>
      <c r="U2" s="253"/>
      <c r="V2" s="253"/>
      <c r="W2" s="256"/>
      <c r="X2" s="252" t="s">
        <v>354</v>
      </c>
      <c r="Y2" s="253"/>
      <c r="Z2" s="253"/>
      <c r="AA2" s="254"/>
      <c r="AB2" s="255" t="s">
        <v>353</v>
      </c>
      <c r="AC2" s="253"/>
      <c r="AD2" s="253"/>
      <c r="AE2" s="256"/>
      <c r="AF2" s="252" t="s">
        <v>463</v>
      </c>
      <c r="AG2" s="253"/>
      <c r="AH2" s="253"/>
      <c r="AI2" s="254"/>
      <c r="AJ2" s="255" t="s">
        <v>476</v>
      </c>
      <c r="AK2" s="253"/>
      <c r="AL2" s="253"/>
      <c r="AM2" s="253"/>
    </row>
    <row r="3" spans="2:39" s="139" customFormat="1" x14ac:dyDescent="0.3">
      <c r="B3" s="268"/>
      <c r="C3" s="268"/>
      <c r="D3" s="270"/>
      <c r="E3" s="135" t="s">
        <v>474</v>
      </c>
      <c r="F3" s="221" t="s">
        <v>479</v>
      </c>
      <c r="G3" s="136" t="s">
        <v>444</v>
      </c>
      <c r="H3" s="137" t="s">
        <v>449</v>
      </c>
      <c r="I3" s="135" t="s">
        <v>474</v>
      </c>
      <c r="J3" s="221" t="s">
        <v>479</v>
      </c>
      <c r="K3" s="136" t="s">
        <v>444</v>
      </c>
      <c r="L3" s="137" t="s">
        <v>449</v>
      </c>
      <c r="M3" s="135" t="s">
        <v>474</v>
      </c>
      <c r="N3" s="221" t="s">
        <v>479</v>
      </c>
      <c r="O3" s="136" t="s">
        <v>444</v>
      </c>
      <c r="P3" s="135" t="s">
        <v>474</v>
      </c>
      <c r="Q3" s="221" t="s">
        <v>479</v>
      </c>
      <c r="R3" s="136"/>
      <c r="S3" s="137"/>
      <c r="T3" s="135" t="s">
        <v>474</v>
      </c>
      <c r="U3" s="221" t="s">
        <v>479</v>
      </c>
      <c r="V3" s="136"/>
      <c r="W3" s="138"/>
      <c r="X3" s="135" t="s">
        <v>474</v>
      </c>
      <c r="Y3" s="136" t="s">
        <v>475</v>
      </c>
      <c r="Z3" s="221" t="s">
        <v>479</v>
      </c>
      <c r="AA3" s="137" t="s">
        <v>480</v>
      </c>
      <c r="AB3" s="135" t="s">
        <v>474</v>
      </c>
      <c r="AC3" s="136" t="s">
        <v>475</v>
      </c>
      <c r="AD3" s="221" t="s">
        <v>479</v>
      </c>
      <c r="AE3" s="137" t="s">
        <v>480</v>
      </c>
      <c r="AF3" s="135" t="s">
        <v>474</v>
      </c>
      <c r="AG3" s="136" t="s">
        <v>475</v>
      </c>
      <c r="AH3" s="221" t="s">
        <v>479</v>
      </c>
      <c r="AI3" s="137" t="s">
        <v>480</v>
      </c>
      <c r="AJ3" s="135" t="s">
        <v>474</v>
      </c>
      <c r="AK3" s="136" t="s">
        <v>475</v>
      </c>
      <c r="AL3" s="221" t="s">
        <v>479</v>
      </c>
      <c r="AM3" s="137" t="s">
        <v>480</v>
      </c>
    </row>
    <row r="4" spans="2:39" x14ac:dyDescent="0.3">
      <c r="B4" s="124" t="s">
        <v>448</v>
      </c>
      <c r="C4" s="125" t="s">
        <v>11</v>
      </c>
      <c r="D4" s="127" t="s">
        <v>12</v>
      </c>
      <c r="E4" s="129">
        <v>1147</v>
      </c>
      <c r="F4" s="129">
        <f>Eingabe2023!C14</f>
        <v>1177</v>
      </c>
      <c r="G4" s="132">
        <f>F4-E4</f>
        <v>30</v>
      </c>
      <c r="H4" s="131">
        <f>(F4/E4)-100%</f>
        <v>2.6155187445509931E-2</v>
      </c>
      <c r="I4" s="129">
        <v>391</v>
      </c>
      <c r="J4" s="129">
        <f>Eingabe2023!D14</f>
        <v>287</v>
      </c>
      <c r="K4" s="132">
        <f>J4-I4</f>
        <v>-104</v>
      </c>
      <c r="L4" s="131">
        <f>(J4/I4)-100%</f>
        <v>-0.26598465473145783</v>
      </c>
      <c r="M4" s="133">
        <f>I4/E4</f>
        <v>0.34088927637314737</v>
      </c>
      <c r="N4" s="134">
        <f>J4/F4</f>
        <v>0.24384027187765506</v>
      </c>
      <c r="O4" s="116">
        <f>N4-M4</f>
        <v>-9.7049004495492308E-2</v>
      </c>
      <c r="P4" s="129">
        <v>5</v>
      </c>
      <c r="Q4" s="129">
        <f>Eingabe2023!E14</f>
        <v>2</v>
      </c>
      <c r="R4" s="132">
        <f>Q4-P4</f>
        <v>-3</v>
      </c>
      <c r="S4" s="131">
        <f>(Q4/P4)-100%</f>
        <v>-0.6</v>
      </c>
      <c r="T4" s="244">
        <v>386</v>
      </c>
      <c r="U4" s="129">
        <f>Eingabe2023!F14</f>
        <v>285</v>
      </c>
      <c r="V4" s="132">
        <f>U4-T4</f>
        <v>-101</v>
      </c>
      <c r="W4" s="131">
        <f>(U4/T4)-100%</f>
        <v>-0.26165803108808294</v>
      </c>
      <c r="X4" s="129">
        <v>338</v>
      </c>
      <c r="Y4" s="134">
        <f>X4/T4</f>
        <v>0.87564766839378239</v>
      </c>
      <c r="Z4" s="129">
        <f>Eingabe2023!G14</f>
        <v>267</v>
      </c>
      <c r="AA4" s="140">
        <f>Z4/U4</f>
        <v>0.93684210526315792</v>
      </c>
      <c r="AB4" s="129">
        <v>27</v>
      </c>
      <c r="AC4" s="134">
        <f>AB4/T4</f>
        <v>6.9948186528497408E-2</v>
      </c>
      <c r="AD4" s="129">
        <f>Eingabe2023!H14</f>
        <v>10</v>
      </c>
      <c r="AE4" s="134">
        <f>AD4/U4</f>
        <v>3.5087719298245612E-2</v>
      </c>
      <c r="AF4" s="129">
        <v>21</v>
      </c>
      <c r="AG4" s="134">
        <f>AF4/T4</f>
        <v>5.4404145077720206E-2</v>
      </c>
      <c r="AH4" s="129">
        <f>Eingabe2023!I14</f>
        <v>8</v>
      </c>
      <c r="AI4" s="134">
        <f>AH4/U4</f>
        <v>2.8070175438596492E-2</v>
      </c>
      <c r="AJ4" s="129">
        <v>0</v>
      </c>
      <c r="AK4" s="134">
        <f>AJ4/T4</f>
        <v>0</v>
      </c>
      <c r="AL4" s="129">
        <f>Eingabe2023!J14</f>
        <v>0</v>
      </c>
      <c r="AM4" s="134">
        <f>AL4/U4</f>
        <v>0</v>
      </c>
    </row>
    <row r="5" spans="2:39" x14ac:dyDescent="0.3">
      <c r="B5" s="124" t="s">
        <v>448</v>
      </c>
      <c r="C5" s="125" t="s">
        <v>13</v>
      </c>
      <c r="D5" s="127" t="s">
        <v>14</v>
      </c>
      <c r="E5" s="129">
        <v>190</v>
      </c>
      <c r="F5" s="129">
        <f>Eingabe2023!C15</f>
        <v>187</v>
      </c>
      <c r="G5" s="132">
        <f t="shared" ref="G5:G68" si="0">F5-E5</f>
        <v>-3</v>
      </c>
      <c r="H5" s="131">
        <f t="shared" ref="H5:H68" si="1">(F5/E5)-100%</f>
        <v>-1.5789473684210575E-2</v>
      </c>
      <c r="I5" s="129">
        <v>76</v>
      </c>
      <c r="J5" s="129">
        <f>Eingabe2023!D15</f>
        <v>68</v>
      </c>
      <c r="K5" s="132">
        <f t="shared" ref="K5:K68" si="2">J5-I5</f>
        <v>-8</v>
      </c>
      <c r="L5" s="131">
        <f t="shared" ref="L5:L68" si="3">(J5/I5)-100%</f>
        <v>-0.10526315789473684</v>
      </c>
      <c r="M5" s="133">
        <f t="shared" ref="M5:M68" si="4">I5/E5</f>
        <v>0.4</v>
      </c>
      <c r="N5" s="134">
        <f t="shared" ref="N5:N68" si="5">J5/F5</f>
        <v>0.36363636363636365</v>
      </c>
      <c r="O5" s="116">
        <f t="shared" ref="O5:O68" si="6">N5-M5</f>
        <v>-3.6363636363636376E-2</v>
      </c>
      <c r="P5" s="129">
        <v>2</v>
      </c>
      <c r="Q5" s="129">
        <f>Eingabe2023!E15</f>
        <v>0</v>
      </c>
      <c r="R5" s="132">
        <f t="shared" ref="R5:R68" si="7">Q5-P5</f>
        <v>-2</v>
      </c>
      <c r="S5" s="131">
        <f t="shared" ref="S5:S68" si="8">(Q5/P5)-100%</f>
        <v>-1</v>
      </c>
      <c r="T5" s="244">
        <v>74</v>
      </c>
      <c r="U5" s="129">
        <f>Eingabe2023!F15</f>
        <v>68</v>
      </c>
      <c r="V5" s="132">
        <f t="shared" ref="V5:V68" si="9">U5-T5</f>
        <v>-6</v>
      </c>
      <c r="W5" s="131">
        <f t="shared" ref="W5:W68" si="10">(U5/T5)-100%</f>
        <v>-8.108108108108103E-2</v>
      </c>
      <c r="X5" s="129">
        <v>52</v>
      </c>
      <c r="Y5" s="134">
        <f t="shared" ref="Y5:Y68" si="11">X5/T5</f>
        <v>0.70270270270270274</v>
      </c>
      <c r="Z5" s="129">
        <f>Eingabe2023!G15</f>
        <v>46</v>
      </c>
      <c r="AA5" s="140">
        <f t="shared" ref="AA5:AA68" si="12">Z5/U5</f>
        <v>0.67647058823529416</v>
      </c>
      <c r="AB5" s="129">
        <v>11</v>
      </c>
      <c r="AC5" s="134">
        <f t="shared" ref="AC5:AC68" si="13">AB5/T5</f>
        <v>0.14864864864864866</v>
      </c>
      <c r="AD5" s="129">
        <f>Eingabe2023!H15</f>
        <v>12</v>
      </c>
      <c r="AE5" s="134">
        <f t="shared" ref="AE5:AE68" si="14">AD5/U5</f>
        <v>0.17647058823529413</v>
      </c>
      <c r="AF5" s="129">
        <v>11</v>
      </c>
      <c r="AG5" s="134">
        <f t="shared" ref="AG5:AG68" si="15">AF5/T5</f>
        <v>0.14864864864864866</v>
      </c>
      <c r="AH5" s="129">
        <f>Eingabe2023!I15</f>
        <v>10</v>
      </c>
      <c r="AI5" s="134">
        <f t="shared" ref="AI5:AI68" si="16">AH5/U5</f>
        <v>0.14705882352941177</v>
      </c>
      <c r="AJ5" s="129">
        <v>0</v>
      </c>
      <c r="AK5" s="134">
        <f t="shared" ref="AK5:AK68" si="17">AJ5/T5</f>
        <v>0</v>
      </c>
      <c r="AL5" s="129">
        <f>Eingabe2023!J15</f>
        <v>0</v>
      </c>
      <c r="AM5" s="134">
        <f t="shared" ref="AM5:AM68" si="18">AL5/U5</f>
        <v>0</v>
      </c>
    </row>
    <row r="6" spans="2:39" x14ac:dyDescent="0.3">
      <c r="B6" s="124" t="s">
        <v>448</v>
      </c>
      <c r="C6" s="125" t="s">
        <v>15</v>
      </c>
      <c r="D6" s="127" t="s">
        <v>16</v>
      </c>
      <c r="E6" s="129">
        <v>272</v>
      </c>
      <c r="F6" s="129">
        <f>Eingabe2023!C16</f>
        <v>248</v>
      </c>
      <c r="G6" s="132">
        <f t="shared" si="0"/>
        <v>-24</v>
      </c>
      <c r="H6" s="131">
        <f t="shared" si="1"/>
        <v>-8.8235294117647078E-2</v>
      </c>
      <c r="I6" s="129">
        <v>106</v>
      </c>
      <c r="J6" s="129">
        <f>Eingabe2023!D16</f>
        <v>94</v>
      </c>
      <c r="K6" s="132">
        <f t="shared" si="2"/>
        <v>-12</v>
      </c>
      <c r="L6" s="131">
        <f t="shared" si="3"/>
        <v>-0.1132075471698113</v>
      </c>
      <c r="M6" s="133">
        <f t="shared" si="4"/>
        <v>0.38970588235294118</v>
      </c>
      <c r="N6" s="134">
        <f t="shared" si="5"/>
        <v>0.37903225806451613</v>
      </c>
      <c r="O6" s="116">
        <f t="shared" si="6"/>
        <v>-1.0673624288425054E-2</v>
      </c>
      <c r="P6" s="129">
        <v>2</v>
      </c>
      <c r="Q6" s="129">
        <f>Eingabe2023!E16</f>
        <v>2</v>
      </c>
      <c r="R6" s="132">
        <f t="shared" si="7"/>
        <v>0</v>
      </c>
      <c r="S6" s="131">
        <f t="shared" si="8"/>
        <v>0</v>
      </c>
      <c r="T6" s="244">
        <v>104</v>
      </c>
      <c r="U6" s="129">
        <f>Eingabe2023!F16</f>
        <v>92</v>
      </c>
      <c r="V6" s="132">
        <f t="shared" si="9"/>
        <v>-12</v>
      </c>
      <c r="W6" s="131">
        <f t="shared" si="10"/>
        <v>-0.11538461538461542</v>
      </c>
      <c r="X6" s="129">
        <v>73</v>
      </c>
      <c r="Y6" s="134">
        <f t="shared" si="11"/>
        <v>0.70192307692307687</v>
      </c>
      <c r="Z6" s="129">
        <f>Eingabe2023!G16</f>
        <v>71</v>
      </c>
      <c r="AA6" s="140">
        <f t="shared" si="12"/>
        <v>0.77173913043478259</v>
      </c>
      <c r="AB6" s="129">
        <v>29</v>
      </c>
      <c r="AC6" s="134">
        <f t="shared" si="13"/>
        <v>0.27884615384615385</v>
      </c>
      <c r="AD6" s="129">
        <f>Eingabe2023!H16</f>
        <v>19</v>
      </c>
      <c r="AE6" s="134">
        <f t="shared" si="14"/>
        <v>0.20652173913043478</v>
      </c>
      <c r="AF6" s="129">
        <v>2</v>
      </c>
      <c r="AG6" s="134">
        <f t="shared" si="15"/>
        <v>1.9230769230769232E-2</v>
      </c>
      <c r="AH6" s="129">
        <f>Eingabe2023!I16</f>
        <v>2</v>
      </c>
      <c r="AI6" s="134">
        <f t="shared" si="16"/>
        <v>2.1739130434782608E-2</v>
      </c>
      <c r="AJ6" s="129">
        <v>0</v>
      </c>
      <c r="AK6" s="134">
        <f t="shared" si="17"/>
        <v>0</v>
      </c>
      <c r="AL6" s="129">
        <f>Eingabe2023!J16</f>
        <v>0</v>
      </c>
      <c r="AM6" s="134">
        <f t="shared" si="18"/>
        <v>0</v>
      </c>
    </row>
    <row r="7" spans="2:39" x14ac:dyDescent="0.3">
      <c r="B7" s="124" t="s">
        <v>448</v>
      </c>
      <c r="C7" s="125" t="s">
        <v>17</v>
      </c>
      <c r="D7" s="127" t="s">
        <v>18</v>
      </c>
      <c r="E7" s="129">
        <v>279</v>
      </c>
      <c r="F7" s="129">
        <f>Eingabe2023!C17</f>
        <v>281</v>
      </c>
      <c r="G7" s="132">
        <f t="shared" si="0"/>
        <v>2</v>
      </c>
      <c r="H7" s="131">
        <f t="shared" si="1"/>
        <v>7.1684587813620748E-3</v>
      </c>
      <c r="I7" s="129">
        <v>159</v>
      </c>
      <c r="J7" s="129">
        <f>Eingabe2023!D17</f>
        <v>144</v>
      </c>
      <c r="K7" s="132">
        <f t="shared" si="2"/>
        <v>-15</v>
      </c>
      <c r="L7" s="131">
        <f t="shared" si="3"/>
        <v>-9.4339622641509413E-2</v>
      </c>
      <c r="M7" s="133">
        <f t="shared" si="4"/>
        <v>0.56989247311827962</v>
      </c>
      <c r="N7" s="134">
        <f t="shared" si="5"/>
        <v>0.51245551601423489</v>
      </c>
      <c r="O7" s="116">
        <f t="shared" si="6"/>
        <v>-5.7436957104044728E-2</v>
      </c>
      <c r="P7" s="129">
        <v>1</v>
      </c>
      <c r="Q7" s="129">
        <f>Eingabe2023!E17</f>
        <v>1</v>
      </c>
      <c r="R7" s="132">
        <f t="shared" si="7"/>
        <v>0</v>
      </c>
      <c r="S7" s="131">
        <f t="shared" si="8"/>
        <v>0</v>
      </c>
      <c r="T7" s="244">
        <v>158</v>
      </c>
      <c r="U7" s="129">
        <f>Eingabe2023!F17</f>
        <v>143</v>
      </c>
      <c r="V7" s="132">
        <f t="shared" si="9"/>
        <v>-15</v>
      </c>
      <c r="W7" s="131">
        <f t="shared" si="10"/>
        <v>-9.4936708860759444E-2</v>
      </c>
      <c r="X7" s="129">
        <v>156</v>
      </c>
      <c r="Y7" s="134">
        <f t="shared" si="11"/>
        <v>0.98734177215189878</v>
      </c>
      <c r="Z7" s="129">
        <f>Eingabe2023!G17</f>
        <v>134</v>
      </c>
      <c r="AA7" s="140">
        <f t="shared" si="12"/>
        <v>0.93706293706293708</v>
      </c>
      <c r="AB7" s="129">
        <v>2</v>
      </c>
      <c r="AC7" s="134">
        <f t="shared" si="13"/>
        <v>1.2658227848101266E-2</v>
      </c>
      <c r="AD7" s="129">
        <f>Eingabe2023!H17</f>
        <v>7</v>
      </c>
      <c r="AE7" s="134">
        <f t="shared" si="14"/>
        <v>4.8951048951048952E-2</v>
      </c>
      <c r="AF7" s="129">
        <v>0</v>
      </c>
      <c r="AG7" s="134">
        <f t="shared" si="15"/>
        <v>0</v>
      </c>
      <c r="AH7" s="129">
        <f>Eingabe2023!I17</f>
        <v>2</v>
      </c>
      <c r="AI7" s="134">
        <f t="shared" si="16"/>
        <v>1.3986013986013986E-2</v>
      </c>
      <c r="AJ7" s="129">
        <v>0</v>
      </c>
      <c r="AK7" s="134">
        <f t="shared" si="17"/>
        <v>0</v>
      </c>
      <c r="AL7" s="129">
        <f>Eingabe2023!J17</f>
        <v>0</v>
      </c>
      <c r="AM7" s="134">
        <f t="shared" si="18"/>
        <v>0</v>
      </c>
    </row>
    <row r="8" spans="2:39" x14ac:dyDescent="0.3">
      <c r="B8" s="124" t="s">
        <v>448</v>
      </c>
      <c r="C8" s="125" t="s">
        <v>19</v>
      </c>
      <c r="D8" s="127" t="s">
        <v>20</v>
      </c>
      <c r="E8" s="129">
        <v>295</v>
      </c>
      <c r="F8" s="129">
        <f>Eingabe2023!C18</f>
        <v>281</v>
      </c>
      <c r="G8" s="132">
        <f t="shared" si="0"/>
        <v>-14</v>
      </c>
      <c r="H8" s="131">
        <f t="shared" si="1"/>
        <v>-4.7457627118644097E-2</v>
      </c>
      <c r="I8" s="129">
        <v>130</v>
      </c>
      <c r="J8" s="129">
        <f>Eingabe2023!D18</f>
        <v>79</v>
      </c>
      <c r="K8" s="132">
        <f t="shared" si="2"/>
        <v>-51</v>
      </c>
      <c r="L8" s="131">
        <f t="shared" si="3"/>
        <v>-0.39230769230769236</v>
      </c>
      <c r="M8" s="133">
        <f t="shared" si="4"/>
        <v>0.44067796610169491</v>
      </c>
      <c r="N8" s="134">
        <f t="shared" si="5"/>
        <v>0.28113879003558717</v>
      </c>
      <c r="O8" s="116">
        <f t="shared" si="6"/>
        <v>-0.15953917606610774</v>
      </c>
      <c r="P8" s="129">
        <v>3</v>
      </c>
      <c r="Q8" s="129">
        <f>Eingabe2023!E18</f>
        <v>1</v>
      </c>
      <c r="R8" s="132">
        <f t="shared" si="7"/>
        <v>-2</v>
      </c>
      <c r="S8" s="131">
        <f t="shared" si="8"/>
        <v>-0.66666666666666674</v>
      </c>
      <c r="T8" s="244">
        <v>127</v>
      </c>
      <c r="U8" s="129">
        <f>Eingabe2023!F18</f>
        <v>78</v>
      </c>
      <c r="V8" s="132">
        <f t="shared" si="9"/>
        <v>-49</v>
      </c>
      <c r="W8" s="131">
        <f t="shared" si="10"/>
        <v>-0.38582677165354329</v>
      </c>
      <c r="X8" s="129">
        <v>101</v>
      </c>
      <c r="Y8" s="134">
        <f t="shared" si="11"/>
        <v>0.79527559055118113</v>
      </c>
      <c r="Z8" s="129">
        <f>Eingabe2023!G18</f>
        <v>71</v>
      </c>
      <c r="AA8" s="140">
        <f t="shared" si="12"/>
        <v>0.91025641025641024</v>
      </c>
      <c r="AB8" s="129">
        <v>26</v>
      </c>
      <c r="AC8" s="134">
        <f t="shared" si="13"/>
        <v>0.20472440944881889</v>
      </c>
      <c r="AD8" s="129">
        <f>Eingabe2023!H18</f>
        <v>5</v>
      </c>
      <c r="AE8" s="134">
        <f t="shared" si="14"/>
        <v>6.4102564102564097E-2</v>
      </c>
      <c r="AF8" s="129">
        <v>0</v>
      </c>
      <c r="AG8" s="134">
        <f t="shared" si="15"/>
        <v>0</v>
      </c>
      <c r="AH8" s="129">
        <f>Eingabe2023!I18</f>
        <v>2</v>
      </c>
      <c r="AI8" s="134">
        <f t="shared" si="16"/>
        <v>2.564102564102564E-2</v>
      </c>
      <c r="AJ8" s="129">
        <v>0</v>
      </c>
      <c r="AK8" s="134">
        <f t="shared" si="17"/>
        <v>0</v>
      </c>
      <c r="AL8" s="129">
        <f>Eingabe2023!J18</f>
        <v>0</v>
      </c>
      <c r="AM8" s="134">
        <f t="shared" si="18"/>
        <v>0</v>
      </c>
    </row>
    <row r="9" spans="2:39" x14ac:dyDescent="0.3">
      <c r="B9" s="124" t="s">
        <v>448</v>
      </c>
      <c r="C9" s="125" t="s">
        <v>21</v>
      </c>
      <c r="D9" s="127" t="s">
        <v>22</v>
      </c>
      <c r="E9" s="129">
        <v>241</v>
      </c>
      <c r="F9" s="129">
        <f>Eingabe2023!C19</f>
        <v>229</v>
      </c>
      <c r="G9" s="132">
        <f t="shared" si="0"/>
        <v>-12</v>
      </c>
      <c r="H9" s="131">
        <f t="shared" si="1"/>
        <v>-4.9792531120331995E-2</v>
      </c>
      <c r="I9" s="129">
        <v>83</v>
      </c>
      <c r="J9" s="129">
        <f>Eingabe2023!D19</f>
        <v>76</v>
      </c>
      <c r="K9" s="132">
        <f t="shared" si="2"/>
        <v>-7</v>
      </c>
      <c r="L9" s="131">
        <f t="shared" si="3"/>
        <v>-8.4337349397590411E-2</v>
      </c>
      <c r="M9" s="133">
        <f t="shared" si="4"/>
        <v>0.34439834024896265</v>
      </c>
      <c r="N9" s="134">
        <f t="shared" si="5"/>
        <v>0.33187772925764192</v>
      </c>
      <c r="O9" s="116">
        <f t="shared" si="6"/>
        <v>-1.2520610991320735E-2</v>
      </c>
      <c r="P9" s="129">
        <v>2</v>
      </c>
      <c r="Q9" s="129">
        <f>Eingabe2023!E19</f>
        <v>0</v>
      </c>
      <c r="R9" s="132">
        <f t="shared" si="7"/>
        <v>-2</v>
      </c>
      <c r="S9" s="131">
        <f t="shared" si="8"/>
        <v>-1</v>
      </c>
      <c r="T9" s="244">
        <v>81</v>
      </c>
      <c r="U9" s="129">
        <f>Eingabe2023!F19</f>
        <v>76</v>
      </c>
      <c r="V9" s="132">
        <f t="shared" si="9"/>
        <v>-5</v>
      </c>
      <c r="W9" s="131">
        <f t="shared" si="10"/>
        <v>-6.1728395061728447E-2</v>
      </c>
      <c r="X9" s="129">
        <v>67</v>
      </c>
      <c r="Y9" s="134">
        <f t="shared" si="11"/>
        <v>0.8271604938271605</v>
      </c>
      <c r="Z9" s="129">
        <f>Eingabe2023!G19</f>
        <v>66</v>
      </c>
      <c r="AA9" s="140">
        <f t="shared" si="12"/>
        <v>0.86842105263157898</v>
      </c>
      <c r="AB9" s="129">
        <v>13</v>
      </c>
      <c r="AC9" s="134">
        <f t="shared" si="13"/>
        <v>0.16049382716049382</v>
      </c>
      <c r="AD9" s="129">
        <f>Eingabe2023!H19</f>
        <v>10</v>
      </c>
      <c r="AE9" s="134">
        <f t="shared" si="14"/>
        <v>0.13157894736842105</v>
      </c>
      <c r="AF9" s="129">
        <v>1</v>
      </c>
      <c r="AG9" s="134">
        <f t="shared" si="15"/>
        <v>1.2345679012345678E-2</v>
      </c>
      <c r="AH9" s="129">
        <f>Eingabe2023!I19</f>
        <v>0</v>
      </c>
      <c r="AI9" s="134">
        <f t="shared" si="16"/>
        <v>0</v>
      </c>
      <c r="AJ9" s="129">
        <v>0</v>
      </c>
      <c r="AK9" s="134">
        <f t="shared" si="17"/>
        <v>0</v>
      </c>
      <c r="AL9" s="129">
        <f>Eingabe2023!J19</f>
        <v>0</v>
      </c>
      <c r="AM9" s="134">
        <f t="shared" si="18"/>
        <v>0</v>
      </c>
    </row>
    <row r="10" spans="2:39" x14ac:dyDescent="0.3">
      <c r="B10" s="124" t="s">
        <v>448</v>
      </c>
      <c r="C10" s="125" t="s">
        <v>23</v>
      </c>
      <c r="D10" s="127" t="s">
        <v>24</v>
      </c>
      <c r="E10" s="129">
        <v>125</v>
      </c>
      <c r="F10" s="129">
        <f>Eingabe2023!C20</f>
        <v>127</v>
      </c>
      <c r="G10" s="132">
        <f t="shared" si="0"/>
        <v>2</v>
      </c>
      <c r="H10" s="131">
        <f t="shared" si="1"/>
        <v>1.6000000000000014E-2</v>
      </c>
      <c r="I10" s="129">
        <v>88</v>
      </c>
      <c r="J10" s="129">
        <f>Eingabe2023!D20</f>
        <v>80</v>
      </c>
      <c r="K10" s="132">
        <f t="shared" si="2"/>
        <v>-8</v>
      </c>
      <c r="L10" s="131">
        <f t="shared" si="3"/>
        <v>-9.0909090909090939E-2</v>
      </c>
      <c r="M10" s="133">
        <f t="shared" si="4"/>
        <v>0.70399999999999996</v>
      </c>
      <c r="N10" s="134">
        <f t="shared" si="5"/>
        <v>0.62992125984251968</v>
      </c>
      <c r="O10" s="116">
        <f t="shared" si="6"/>
        <v>-7.4078740157480283E-2</v>
      </c>
      <c r="P10" s="129">
        <v>0</v>
      </c>
      <c r="Q10" s="129">
        <f>Eingabe2023!E20</f>
        <v>0</v>
      </c>
      <c r="R10" s="132">
        <f t="shared" si="7"/>
        <v>0</v>
      </c>
      <c r="S10" s="131" t="e">
        <f t="shared" si="8"/>
        <v>#DIV/0!</v>
      </c>
      <c r="T10" s="244">
        <v>88</v>
      </c>
      <c r="U10" s="129">
        <f>Eingabe2023!F20</f>
        <v>80</v>
      </c>
      <c r="V10" s="132">
        <f t="shared" si="9"/>
        <v>-8</v>
      </c>
      <c r="W10" s="131">
        <f t="shared" si="10"/>
        <v>-9.0909090909090939E-2</v>
      </c>
      <c r="X10" s="129">
        <v>55</v>
      </c>
      <c r="Y10" s="134">
        <f t="shared" si="11"/>
        <v>0.625</v>
      </c>
      <c r="Z10" s="129">
        <f>Eingabe2023!G20</f>
        <v>61</v>
      </c>
      <c r="AA10" s="140">
        <f t="shared" si="12"/>
        <v>0.76249999999999996</v>
      </c>
      <c r="AB10" s="129">
        <v>28</v>
      </c>
      <c r="AC10" s="134">
        <f t="shared" si="13"/>
        <v>0.31818181818181818</v>
      </c>
      <c r="AD10" s="129">
        <f>Eingabe2023!H20</f>
        <v>19</v>
      </c>
      <c r="AE10" s="134">
        <f t="shared" si="14"/>
        <v>0.23749999999999999</v>
      </c>
      <c r="AF10" s="129">
        <v>5</v>
      </c>
      <c r="AG10" s="134">
        <f t="shared" si="15"/>
        <v>5.6818181818181816E-2</v>
      </c>
      <c r="AH10" s="129">
        <f>Eingabe2023!I20</f>
        <v>0</v>
      </c>
      <c r="AI10" s="134">
        <f t="shared" si="16"/>
        <v>0</v>
      </c>
      <c r="AJ10" s="129">
        <v>0</v>
      </c>
      <c r="AK10" s="134">
        <f t="shared" si="17"/>
        <v>0</v>
      </c>
      <c r="AL10" s="129">
        <f>Eingabe2023!J20</f>
        <v>0</v>
      </c>
      <c r="AM10" s="134">
        <f t="shared" si="18"/>
        <v>0</v>
      </c>
    </row>
    <row r="11" spans="2:39" x14ac:dyDescent="0.3">
      <c r="B11" s="124" t="s">
        <v>448</v>
      </c>
      <c r="C11" s="125" t="s">
        <v>25</v>
      </c>
      <c r="D11" s="127" t="s">
        <v>26</v>
      </c>
      <c r="E11" s="129">
        <v>280</v>
      </c>
      <c r="F11" s="129">
        <f>Eingabe2023!C21</f>
        <v>247</v>
      </c>
      <c r="G11" s="132">
        <f t="shared" si="0"/>
        <v>-33</v>
      </c>
      <c r="H11" s="131">
        <f t="shared" si="1"/>
        <v>-0.11785714285714288</v>
      </c>
      <c r="I11" s="129">
        <v>158</v>
      </c>
      <c r="J11" s="129">
        <f>Eingabe2023!D21</f>
        <v>156</v>
      </c>
      <c r="K11" s="132">
        <f t="shared" si="2"/>
        <v>-2</v>
      </c>
      <c r="L11" s="131">
        <f t="shared" si="3"/>
        <v>-1.2658227848101222E-2</v>
      </c>
      <c r="M11" s="133">
        <f t="shared" si="4"/>
        <v>0.56428571428571428</v>
      </c>
      <c r="N11" s="134">
        <f t="shared" si="5"/>
        <v>0.63157894736842102</v>
      </c>
      <c r="O11" s="116">
        <f t="shared" si="6"/>
        <v>6.7293233082706738E-2</v>
      </c>
      <c r="P11" s="129">
        <v>1</v>
      </c>
      <c r="Q11" s="129">
        <f>Eingabe2023!E21</f>
        <v>3</v>
      </c>
      <c r="R11" s="132">
        <f t="shared" si="7"/>
        <v>2</v>
      </c>
      <c r="S11" s="131">
        <f t="shared" si="8"/>
        <v>2</v>
      </c>
      <c r="T11" s="244">
        <v>157</v>
      </c>
      <c r="U11" s="129">
        <f>Eingabe2023!F21</f>
        <v>153</v>
      </c>
      <c r="V11" s="132">
        <f t="shared" si="9"/>
        <v>-4</v>
      </c>
      <c r="W11" s="131">
        <f t="shared" si="10"/>
        <v>-2.5477707006369421E-2</v>
      </c>
      <c r="X11" s="129">
        <v>147</v>
      </c>
      <c r="Y11" s="134">
        <f t="shared" si="11"/>
        <v>0.93630573248407645</v>
      </c>
      <c r="Z11" s="129">
        <f>Eingabe2023!G21</f>
        <v>147</v>
      </c>
      <c r="AA11" s="140">
        <f t="shared" si="12"/>
        <v>0.96078431372549022</v>
      </c>
      <c r="AB11" s="129">
        <v>6</v>
      </c>
      <c r="AC11" s="134">
        <f t="shared" si="13"/>
        <v>3.8216560509554139E-2</v>
      </c>
      <c r="AD11" s="129">
        <f>Eingabe2023!H21</f>
        <v>4</v>
      </c>
      <c r="AE11" s="134">
        <f t="shared" si="14"/>
        <v>2.6143790849673203E-2</v>
      </c>
      <c r="AF11" s="129">
        <v>4</v>
      </c>
      <c r="AG11" s="134">
        <f t="shared" si="15"/>
        <v>2.5477707006369428E-2</v>
      </c>
      <c r="AH11" s="129">
        <f>Eingabe2023!I21</f>
        <v>2</v>
      </c>
      <c r="AI11" s="134">
        <f t="shared" si="16"/>
        <v>1.3071895424836602E-2</v>
      </c>
      <c r="AJ11" s="129">
        <v>0</v>
      </c>
      <c r="AK11" s="134">
        <f t="shared" si="17"/>
        <v>0</v>
      </c>
      <c r="AL11" s="129">
        <f>Eingabe2023!J21</f>
        <v>0</v>
      </c>
      <c r="AM11" s="134">
        <f t="shared" si="18"/>
        <v>0</v>
      </c>
    </row>
    <row r="12" spans="2:39" x14ac:dyDescent="0.3">
      <c r="B12" s="124" t="s">
        <v>448</v>
      </c>
      <c r="C12" s="125" t="s">
        <v>27</v>
      </c>
      <c r="D12" s="127" t="s">
        <v>28</v>
      </c>
      <c r="E12" s="129">
        <v>54</v>
      </c>
      <c r="F12" s="129">
        <f>Eingabe2023!C22</f>
        <v>53</v>
      </c>
      <c r="G12" s="132">
        <f t="shared" si="0"/>
        <v>-1</v>
      </c>
      <c r="H12" s="131">
        <f t="shared" si="1"/>
        <v>-1.851851851851849E-2</v>
      </c>
      <c r="I12" s="129">
        <v>30</v>
      </c>
      <c r="J12" s="129">
        <f>Eingabe2023!D22</f>
        <v>23</v>
      </c>
      <c r="K12" s="132">
        <f t="shared" si="2"/>
        <v>-7</v>
      </c>
      <c r="L12" s="131">
        <f t="shared" si="3"/>
        <v>-0.23333333333333328</v>
      </c>
      <c r="M12" s="133">
        <f t="shared" si="4"/>
        <v>0.55555555555555558</v>
      </c>
      <c r="N12" s="134">
        <f t="shared" si="5"/>
        <v>0.43396226415094341</v>
      </c>
      <c r="O12" s="116">
        <f t="shared" si="6"/>
        <v>-0.12159329140461217</v>
      </c>
      <c r="P12" s="129">
        <v>0</v>
      </c>
      <c r="Q12" s="129">
        <f>Eingabe2023!E22</f>
        <v>0</v>
      </c>
      <c r="R12" s="132">
        <f t="shared" si="7"/>
        <v>0</v>
      </c>
      <c r="S12" s="131" t="e">
        <f t="shared" si="8"/>
        <v>#DIV/0!</v>
      </c>
      <c r="T12" s="244">
        <v>30</v>
      </c>
      <c r="U12" s="129">
        <f>Eingabe2023!F22</f>
        <v>23</v>
      </c>
      <c r="V12" s="132">
        <f t="shared" si="9"/>
        <v>-7</v>
      </c>
      <c r="W12" s="131">
        <f t="shared" si="10"/>
        <v>-0.23333333333333328</v>
      </c>
      <c r="X12" s="129">
        <v>28</v>
      </c>
      <c r="Y12" s="134">
        <f t="shared" si="11"/>
        <v>0.93333333333333335</v>
      </c>
      <c r="Z12" s="129">
        <f>Eingabe2023!G22</f>
        <v>23</v>
      </c>
      <c r="AA12" s="140">
        <f t="shared" si="12"/>
        <v>1</v>
      </c>
      <c r="AB12" s="129">
        <v>2</v>
      </c>
      <c r="AC12" s="134">
        <f t="shared" si="13"/>
        <v>6.6666666666666666E-2</v>
      </c>
      <c r="AD12" s="129">
        <f>Eingabe2023!H22</f>
        <v>0</v>
      </c>
      <c r="AE12" s="134">
        <f t="shared" si="14"/>
        <v>0</v>
      </c>
      <c r="AF12" s="129">
        <v>0</v>
      </c>
      <c r="AG12" s="134">
        <f t="shared" si="15"/>
        <v>0</v>
      </c>
      <c r="AH12" s="129">
        <f>Eingabe2023!I22</f>
        <v>0</v>
      </c>
      <c r="AI12" s="134">
        <f t="shared" si="16"/>
        <v>0</v>
      </c>
      <c r="AJ12" s="129">
        <v>0</v>
      </c>
      <c r="AK12" s="134">
        <f t="shared" si="17"/>
        <v>0</v>
      </c>
      <c r="AL12" s="129">
        <f>Eingabe2023!J22</f>
        <v>0</v>
      </c>
      <c r="AM12" s="134">
        <f t="shared" si="18"/>
        <v>0</v>
      </c>
    </row>
    <row r="13" spans="2:39" x14ac:dyDescent="0.3">
      <c r="B13" s="124" t="s">
        <v>448</v>
      </c>
      <c r="C13" s="125" t="s">
        <v>29</v>
      </c>
      <c r="D13" s="127" t="s">
        <v>30</v>
      </c>
      <c r="E13" s="129">
        <v>451</v>
      </c>
      <c r="F13" s="129">
        <f>Eingabe2023!C23</f>
        <v>423</v>
      </c>
      <c r="G13" s="132">
        <f t="shared" si="0"/>
        <v>-28</v>
      </c>
      <c r="H13" s="131">
        <f t="shared" si="1"/>
        <v>-6.2084257206208471E-2</v>
      </c>
      <c r="I13" s="129">
        <v>176</v>
      </c>
      <c r="J13" s="129">
        <f>Eingabe2023!D23</f>
        <v>151</v>
      </c>
      <c r="K13" s="132">
        <f t="shared" si="2"/>
        <v>-25</v>
      </c>
      <c r="L13" s="131">
        <f t="shared" si="3"/>
        <v>-0.14204545454545459</v>
      </c>
      <c r="M13" s="133">
        <f t="shared" si="4"/>
        <v>0.3902439024390244</v>
      </c>
      <c r="N13" s="134">
        <f t="shared" si="5"/>
        <v>0.35697399527186763</v>
      </c>
      <c r="O13" s="116">
        <f t="shared" si="6"/>
        <v>-3.3269907167156776E-2</v>
      </c>
      <c r="P13" s="129">
        <v>3</v>
      </c>
      <c r="Q13" s="129">
        <f>Eingabe2023!E23</f>
        <v>5</v>
      </c>
      <c r="R13" s="132">
        <f t="shared" si="7"/>
        <v>2</v>
      </c>
      <c r="S13" s="131">
        <f t="shared" si="8"/>
        <v>0.66666666666666674</v>
      </c>
      <c r="T13" s="244">
        <v>173</v>
      </c>
      <c r="U13" s="129">
        <f>Eingabe2023!F23</f>
        <v>146</v>
      </c>
      <c r="V13" s="132">
        <f t="shared" si="9"/>
        <v>-27</v>
      </c>
      <c r="W13" s="131">
        <f t="shared" si="10"/>
        <v>-0.15606936416184969</v>
      </c>
      <c r="X13" s="129">
        <v>61</v>
      </c>
      <c r="Y13" s="134">
        <f t="shared" si="11"/>
        <v>0.35260115606936415</v>
      </c>
      <c r="Z13" s="129">
        <f>Eingabe2023!G23</f>
        <v>67</v>
      </c>
      <c r="AA13" s="140">
        <f t="shared" si="12"/>
        <v>0.4589041095890411</v>
      </c>
      <c r="AB13" s="129">
        <v>103</v>
      </c>
      <c r="AC13" s="134">
        <f t="shared" si="13"/>
        <v>0.59537572254335258</v>
      </c>
      <c r="AD13" s="129">
        <f>Eingabe2023!H23</f>
        <v>73</v>
      </c>
      <c r="AE13" s="134">
        <f t="shared" si="14"/>
        <v>0.5</v>
      </c>
      <c r="AF13" s="129">
        <v>9</v>
      </c>
      <c r="AG13" s="134">
        <f t="shared" si="15"/>
        <v>5.2023121387283239E-2</v>
      </c>
      <c r="AH13" s="129">
        <f>Eingabe2023!I23</f>
        <v>6</v>
      </c>
      <c r="AI13" s="134">
        <f t="shared" si="16"/>
        <v>4.1095890410958902E-2</v>
      </c>
      <c r="AJ13" s="129">
        <v>0</v>
      </c>
      <c r="AK13" s="134">
        <f t="shared" si="17"/>
        <v>0</v>
      </c>
      <c r="AL13" s="129">
        <f>Eingabe2023!J23</f>
        <v>0</v>
      </c>
      <c r="AM13" s="134">
        <f t="shared" si="18"/>
        <v>0</v>
      </c>
    </row>
    <row r="14" spans="2:39" x14ac:dyDescent="0.3">
      <c r="B14" s="124" t="s">
        <v>448</v>
      </c>
      <c r="C14" s="125" t="s">
        <v>31</v>
      </c>
      <c r="D14" s="127" t="s">
        <v>32</v>
      </c>
      <c r="E14" s="129">
        <v>202</v>
      </c>
      <c r="F14" s="129">
        <f>Eingabe2023!C24</f>
        <v>200</v>
      </c>
      <c r="G14" s="132">
        <f t="shared" si="0"/>
        <v>-2</v>
      </c>
      <c r="H14" s="131">
        <f t="shared" si="1"/>
        <v>-9.9009900990099098E-3</v>
      </c>
      <c r="I14" s="129">
        <v>63</v>
      </c>
      <c r="J14" s="129">
        <f>Eingabe2023!D24</f>
        <v>47</v>
      </c>
      <c r="K14" s="132">
        <f t="shared" si="2"/>
        <v>-16</v>
      </c>
      <c r="L14" s="131">
        <f t="shared" si="3"/>
        <v>-0.25396825396825395</v>
      </c>
      <c r="M14" s="133">
        <f t="shared" si="4"/>
        <v>0.31188118811881188</v>
      </c>
      <c r="N14" s="134">
        <f t="shared" si="5"/>
        <v>0.23499999999999999</v>
      </c>
      <c r="O14" s="116">
        <f t="shared" si="6"/>
        <v>-7.6881188118811894E-2</v>
      </c>
      <c r="P14" s="129">
        <v>0</v>
      </c>
      <c r="Q14" s="129">
        <f>Eingabe2023!E24</f>
        <v>0</v>
      </c>
      <c r="R14" s="132">
        <f t="shared" si="7"/>
        <v>0</v>
      </c>
      <c r="S14" s="131" t="e">
        <f t="shared" si="8"/>
        <v>#DIV/0!</v>
      </c>
      <c r="T14" s="244">
        <v>63</v>
      </c>
      <c r="U14" s="129">
        <f>Eingabe2023!F24</f>
        <v>47</v>
      </c>
      <c r="V14" s="132">
        <f t="shared" si="9"/>
        <v>-16</v>
      </c>
      <c r="W14" s="131">
        <f t="shared" si="10"/>
        <v>-0.25396825396825395</v>
      </c>
      <c r="X14" s="129">
        <v>50</v>
      </c>
      <c r="Y14" s="134">
        <f t="shared" si="11"/>
        <v>0.79365079365079361</v>
      </c>
      <c r="Z14" s="129">
        <f>Eingabe2023!G24</f>
        <v>41</v>
      </c>
      <c r="AA14" s="140">
        <f t="shared" si="12"/>
        <v>0.87234042553191493</v>
      </c>
      <c r="AB14" s="129">
        <v>11</v>
      </c>
      <c r="AC14" s="134">
        <f t="shared" si="13"/>
        <v>0.17460317460317459</v>
      </c>
      <c r="AD14" s="129">
        <f>Eingabe2023!H24</f>
        <v>6</v>
      </c>
      <c r="AE14" s="134">
        <f t="shared" si="14"/>
        <v>0.1276595744680851</v>
      </c>
      <c r="AF14" s="129">
        <v>2</v>
      </c>
      <c r="AG14" s="134">
        <f t="shared" si="15"/>
        <v>3.1746031746031744E-2</v>
      </c>
      <c r="AH14" s="129">
        <f>Eingabe2023!I24</f>
        <v>0</v>
      </c>
      <c r="AI14" s="134">
        <f t="shared" si="16"/>
        <v>0</v>
      </c>
      <c r="AJ14" s="129">
        <v>0</v>
      </c>
      <c r="AK14" s="134">
        <f t="shared" si="17"/>
        <v>0</v>
      </c>
      <c r="AL14" s="129">
        <f>Eingabe2023!J24</f>
        <v>0</v>
      </c>
      <c r="AM14" s="134">
        <f t="shared" si="18"/>
        <v>0</v>
      </c>
    </row>
    <row r="15" spans="2:39" x14ac:dyDescent="0.3">
      <c r="B15" s="124" t="s">
        <v>448</v>
      </c>
      <c r="C15" s="125" t="s">
        <v>33</v>
      </c>
      <c r="D15" s="127" t="s">
        <v>34</v>
      </c>
      <c r="E15" s="129">
        <v>102</v>
      </c>
      <c r="F15" s="129">
        <f>Eingabe2023!C25</f>
        <v>100</v>
      </c>
      <c r="G15" s="132">
        <f t="shared" si="0"/>
        <v>-2</v>
      </c>
      <c r="H15" s="131">
        <f t="shared" si="1"/>
        <v>-1.9607843137254943E-2</v>
      </c>
      <c r="I15" s="129">
        <v>57</v>
      </c>
      <c r="J15" s="129">
        <f>Eingabe2023!D25</f>
        <v>58</v>
      </c>
      <c r="K15" s="132">
        <f t="shared" si="2"/>
        <v>1</v>
      </c>
      <c r="L15" s="131">
        <f t="shared" si="3"/>
        <v>1.7543859649122862E-2</v>
      </c>
      <c r="M15" s="133">
        <f t="shared" si="4"/>
        <v>0.55882352941176472</v>
      </c>
      <c r="N15" s="134">
        <f t="shared" si="5"/>
        <v>0.57999999999999996</v>
      </c>
      <c r="O15" s="116">
        <f t="shared" si="6"/>
        <v>2.1176470588235241E-2</v>
      </c>
      <c r="P15" s="129">
        <v>0</v>
      </c>
      <c r="Q15" s="129">
        <f>Eingabe2023!E25</f>
        <v>0</v>
      </c>
      <c r="R15" s="132">
        <f t="shared" si="7"/>
        <v>0</v>
      </c>
      <c r="S15" s="131" t="e">
        <f t="shared" si="8"/>
        <v>#DIV/0!</v>
      </c>
      <c r="T15" s="244">
        <v>57</v>
      </c>
      <c r="U15" s="129">
        <f>Eingabe2023!F25</f>
        <v>58</v>
      </c>
      <c r="V15" s="132">
        <f t="shared" si="9"/>
        <v>1</v>
      </c>
      <c r="W15" s="131">
        <f t="shared" si="10"/>
        <v>1.7543859649122862E-2</v>
      </c>
      <c r="X15" s="129">
        <v>38</v>
      </c>
      <c r="Y15" s="134">
        <f t="shared" si="11"/>
        <v>0.66666666666666663</v>
      </c>
      <c r="Z15" s="129">
        <f>Eingabe2023!G25</f>
        <v>43</v>
      </c>
      <c r="AA15" s="140">
        <f t="shared" si="12"/>
        <v>0.74137931034482762</v>
      </c>
      <c r="AB15" s="129">
        <v>17</v>
      </c>
      <c r="AC15" s="134">
        <f t="shared" si="13"/>
        <v>0.2982456140350877</v>
      </c>
      <c r="AD15" s="129">
        <f>Eingabe2023!H25</f>
        <v>14</v>
      </c>
      <c r="AE15" s="134">
        <f t="shared" si="14"/>
        <v>0.2413793103448276</v>
      </c>
      <c r="AF15" s="129">
        <v>2</v>
      </c>
      <c r="AG15" s="134">
        <f t="shared" si="15"/>
        <v>3.5087719298245612E-2</v>
      </c>
      <c r="AH15" s="129">
        <f>Eingabe2023!I25</f>
        <v>1</v>
      </c>
      <c r="AI15" s="134">
        <f t="shared" si="16"/>
        <v>1.7241379310344827E-2</v>
      </c>
      <c r="AJ15" s="129">
        <v>0</v>
      </c>
      <c r="AK15" s="134">
        <f t="shared" si="17"/>
        <v>0</v>
      </c>
      <c r="AL15" s="129">
        <f>Eingabe2023!J25</f>
        <v>0</v>
      </c>
      <c r="AM15" s="134">
        <f t="shared" si="18"/>
        <v>0</v>
      </c>
    </row>
    <row r="16" spans="2:39" x14ac:dyDescent="0.3">
      <c r="B16" s="124" t="s">
        <v>448</v>
      </c>
      <c r="C16" s="125" t="s">
        <v>35</v>
      </c>
      <c r="D16" s="127" t="s">
        <v>36</v>
      </c>
      <c r="E16" s="129">
        <v>273</v>
      </c>
      <c r="F16" s="129">
        <f>Eingabe2023!C26</f>
        <v>226</v>
      </c>
      <c r="G16" s="132">
        <f t="shared" si="0"/>
        <v>-47</v>
      </c>
      <c r="H16" s="131">
        <f t="shared" si="1"/>
        <v>-0.17216117216117222</v>
      </c>
      <c r="I16" s="129">
        <v>192</v>
      </c>
      <c r="J16" s="129">
        <f>Eingabe2023!D26</f>
        <v>148</v>
      </c>
      <c r="K16" s="132">
        <f t="shared" si="2"/>
        <v>-44</v>
      </c>
      <c r="L16" s="131">
        <f t="shared" si="3"/>
        <v>-0.22916666666666663</v>
      </c>
      <c r="M16" s="133">
        <f t="shared" si="4"/>
        <v>0.70329670329670335</v>
      </c>
      <c r="N16" s="134">
        <f t="shared" si="5"/>
        <v>0.65486725663716816</v>
      </c>
      <c r="O16" s="116">
        <f t="shared" si="6"/>
        <v>-4.8429446659535191E-2</v>
      </c>
      <c r="P16" s="129">
        <v>4</v>
      </c>
      <c r="Q16" s="129">
        <f>Eingabe2023!E26</f>
        <v>2</v>
      </c>
      <c r="R16" s="132">
        <f t="shared" si="7"/>
        <v>-2</v>
      </c>
      <c r="S16" s="131">
        <f t="shared" si="8"/>
        <v>-0.5</v>
      </c>
      <c r="T16" s="244">
        <v>188</v>
      </c>
      <c r="U16" s="129">
        <f>Eingabe2023!F26</f>
        <v>146</v>
      </c>
      <c r="V16" s="132">
        <f t="shared" si="9"/>
        <v>-42</v>
      </c>
      <c r="W16" s="131">
        <f t="shared" si="10"/>
        <v>-0.22340425531914898</v>
      </c>
      <c r="X16" s="129">
        <v>155</v>
      </c>
      <c r="Y16" s="134">
        <f t="shared" si="11"/>
        <v>0.82446808510638303</v>
      </c>
      <c r="Z16" s="129">
        <f>Eingabe2023!G26</f>
        <v>122</v>
      </c>
      <c r="AA16" s="140">
        <f t="shared" si="12"/>
        <v>0.83561643835616439</v>
      </c>
      <c r="AB16" s="129">
        <v>31</v>
      </c>
      <c r="AC16" s="134">
        <f t="shared" si="13"/>
        <v>0.16489361702127658</v>
      </c>
      <c r="AD16" s="129">
        <f>Eingabe2023!H26</f>
        <v>22</v>
      </c>
      <c r="AE16" s="134">
        <f t="shared" si="14"/>
        <v>0.15068493150684931</v>
      </c>
      <c r="AF16" s="129">
        <v>2</v>
      </c>
      <c r="AG16" s="134">
        <f t="shared" si="15"/>
        <v>1.0638297872340425E-2</v>
      </c>
      <c r="AH16" s="129">
        <f>Eingabe2023!I26</f>
        <v>2</v>
      </c>
      <c r="AI16" s="134">
        <f t="shared" si="16"/>
        <v>1.3698630136986301E-2</v>
      </c>
      <c r="AJ16" s="129">
        <v>0</v>
      </c>
      <c r="AK16" s="134">
        <f t="shared" si="17"/>
        <v>0</v>
      </c>
      <c r="AL16" s="129">
        <f>Eingabe2023!J26</f>
        <v>0</v>
      </c>
      <c r="AM16" s="134">
        <f t="shared" si="18"/>
        <v>0</v>
      </c>
    </row>
    <row r="17" spans="2:39" x14ac:dyDescent="0.3">
      <c r="B17" s="124" t="s">
        <v>448</v>
      </c>
      <c r="C17" s="125" t="s">
        <v>37</v>
      </c>
      <c r="D17" s="127" t="s">
        <v>38</v>
      </c>
      <c r="E17" s="129">
        <v>223</v>
      </c>
      <c r="F17" s="129">
        <f>Eingabe2023!C27</f>
        <v>204</v>
      </c>
      <c r="G17" s="132">
        <f t="shared" si="0"/>
        <v>-19</v>
      </c>
      <c r="H17" s="131">
        <f t="shared" si="1"/>
        <v>-8.5201793721973118E-2</v>
      </c>
      <c r="I17" s="129">
        <v>100</v>
      </c>
      <c r="J17" s="129">
        <f>Eingabe2023!D27</f>
        <v>87</v>
      </c>
      <c r="K17" s="132">
        <f t="shared" si="2"/>
        <v>-13</v>
      </c>
      <c r="L17" s="131">
        <f t="shared" si="3"/>
        <v>-0.13</v>
      </c>
      <c r="M17" s="133">
        <f t="shared" si="4"/>
        <v>0.44843049327354262</v>
      </c>
      <c r="N17" s="134">
        <f t="shared" si="5"/>
        <v>0.4264705882352941</v>
      </c>
      <c r="O17" s="116">
        <f t="shared" si="6"/>
        <v>-2.1959905038248517E-2</v>
      </c>
      <c r="P17" s="129">
        <v>4</v>
      </c>
      <c r="Q17" s="129">
        <f>Eingabe2023!E27</f>
        <v>1</v>
      </c>
      <c r="R17" s="132">
        <f t="shared" si="7"/>
        <v>-3</v>
      </c>
      <c r="S17" s="131">
        <f t="shared" si="8"/>
        <v>-0.75</v>
      </c>
      <c r="T17" s="244">
        <v>96</v>
      </c>
      <c r="U17" s="129">
        <f>Eingabe2023!F27</f>
        <v>86</v>
      </c>
      <c r="V17" s="132">
        <f t="shared" si="9"/>
        <v>-10</v>
      </c>
      <c r="W17" s="131">
        <f t="shared" si="10"/>
        <v>-0.10416666666666663</v>
      </c>
      <c r="X17" s="129">
        <v>88</v>
      </c>
      <c r="Y17" s="134">
        <f t="shared" si="11"/>
        <v>0.91666666666666663</v>
      </c>
      <c r="Z17" s="129">
        <f>Eingabe2023!G27</f>
        <v>76</v>
      </c>
      <c r="AA17" s="140">
        <f t="shared" si="12"/>
        <v>0.88372093023255816</v>
      </c>
      <c r="AB17" s="129">
        <v>8</v>
      </c>
      <c r="AC17" s="134">
        <f t="shared" si="13"/>
        <v>8.3333333333333329E-2</v>
      </c>
      <c r="AD17" s="129">
        <f>Eingabe2023!H27</f>
        <v>10</v>
      </c>
      <c r="AE17" s="134">
        <f t="shared" si="14"/>
        <v>0.11627906976744186</v>
      </c>
      <c r="AF17" s="129">
        <v>0</v>
      </c>
      <c r="AG17" s="134">
        <f t="shared" si="15"/>
        <v>0</v>
      </c>
      <c r="AH17" s="129">
        <f>Eingabe2023!I27</f>
        <v>0</v>
      </c>
      <c r="AI17" s="134">
        <f t="shared" si="16"/>
        <v>0</v>
      </c>
      <c r="AJ17" s="129">
        <v>0</v>
      </c>
      <c r="AK17" s="134">
        <f t="shared" si="17"/>
        <v>0</v>
      </c>
      <c r="AL17" s="129">
        <f>Eingabe2023!J27</f>
        <v>0</v>
      </c>
      <c r="AM17" s="134">
        <f t="shared" si="18"/>
        <v>0</v>
      </c>
    </row>
    <row r="18" spans="2:39" x14ac:dyDescent="0.3">
      <c r="B18" s="124" t="s">
        <v>448</v>
      </c>
      <c r="C18" s="125" t="s">
        <v>39</v>
      </c>
      <c r="D18" s="127" t="s">
        <v>40</v>
      </c>
      <c r="E18" s="129">
        <v>430</v>
      </c>
      <c r="F18" s="129">
        <f>Eingabe2023!C28</f>
        <v>389</v>
      </c>
      <c r="G18" s="132">
        <f t="shared" si="0"/>
        <v>-41</v>
      </c>
      <c r="H18" s="131">
        <f t="shared" si="1"/>
        <v>-9.5348837209302317E-2</v>
      </c>
      <c r="I18" s="129">
        <v>95</v>
      </c>
      <c r="J18" s="129">
        <f>Eingabe2023!D28</f>
        <v>85</v>
      </c>
      <c r="K18" s="132">
        <f t="shared" si="2"/>
        <v>-10</v>
      </c>
      <c r="L18" s="131">
        <f t="shared" si="3"/>
        <v>-0.10526315789473684</v>
      </c>
      <c r="M18" s="133">
        <f t="shared" si="4"/>
        <v>0.22093023255813954</v>
      </c>
      <c r="N18" s="134">
        <f t="shared" si="5"/>
        <v>0.21850899742930591</v>
      </c>
      <c r="O18" s="116">
        <f t="shared" si="6"/>
        <v>-2.421235128833632E-3</v>
      </c>
      <c r="P18" s="129">
        <v>2</v>
      </c>
      <c r="Q18" s="129">
        <f>Eingabe2023!E28</f>
        <v>0</v>
      </c>
      <c r="R18" s="132">
        <f t="shared" si="7"/>
        <v>-2</v>
      </c>
      <c r="S18" s="131">
        <f t="shared" si="8"/>
        <v>-1</v>
      </c>
      <c r="T18" s="244">
        <v>93</v>
      </c>
      <c r="U18" s="129">
        <f>Eingabe2023!F28</f>
        <v>85</v>
      </c>
      <c r="V18" s="132">
        <f t="shared" si="9"/>
        <v>-8</v>
      </c>
      <c r="W18" s="131">
        <f t="shared" si="10"/>
        <v>-8.6021505376344121E-2</v>
      </c>
      <c r="X18" s="129">
        <v>87</v>
      </c>
      <c r="Y18" s="134">
        <f t="shared" si="11"/>
        <v>0.93548387096774188</v>
      </c>
      <c r="Z18" s="129">
        <f>Eingabe2023!G28</f>
        <v>74</v>
      </c>
      <c r="AA18" s="140">
        <f t="shared" si="12"/>
        <v>0.87058823529411766</v>
      </c>
      <c r="AB18" s="129">
        <v>3</v>
      </c>
      <c r="AC18" s="134">
        <f t="shared" si="13"/>
        <v>3.2258064516129031E-2</v>
      </c>
      <c r="AD18" s="129">
        <f>Eingabe2023!H28</f>
        <v>11</v>
      </c>
      <c r="AE18" s="134">
        <f t="shared" si="14"/>
        <v>0.12941176470588237</v>
      </c>
      <c r="AF18" s="129">
        <v>3</v>
      </c>
      <c r="AG18" s="134">
        <f t="shared" si="15"/>
        <v>3.2258064516129031E-2</v>
      </c>
      <c r="AH18" s="129">
        <f>Eingabe2023!I28</f>
        <v>0</v>
      </c>
      <c r="AI18" s="134">
        <f t="shared" si="16"/>
        <v>0</v>
      </c>
      <c r="AJ18" s="129">
        <v>0</v>
      </c>
      <c r="AK18" s="134">
        <f t="shared" si="17"/>
        <v>0</v>
      </c>
      <c r="AL18" s="129">
        <f>Eingabe2023!J28</f>
        <v>0</v>
      </c>
      <c r="AM18" s="134">
        <f t="shared" si="18"/>
        <v>0</v>
      </c>
    </row>
    <row r="19" spans="2:39" x14ac:dyDescent="0.3">
      <c r="B19" s="124" t="s">
        <v>448</v>
      </c>
      <c r="C19" s="125" t="s">
        <v>41</v>
      </c>
      <c r="D19" s="127" t="s">
        <v>42</v>
      </c>
      <c r="E19" s="129">
        <v>452</v>
      </c>
      <c r="F19" s="129">
        <f>Eingabe2023!C29</f>
        <v>434</v>
      </c>
      <c r="G19" s="132">
        <f t="shared" si="0"/>
        <v>-18</v>
      </c>
      <c r="H19" s="131">
        <f t="shared" si="1"/>
        <v>-3.9823008849557473E-2</v>
      </c>
      <c r="I19" s="129">
        <v>208</v>
      </c>
      <c r="J19" s="129">
        <f>Eingabe2023!D29</f>
        <v>187</v>
      </c>
      <c r="K19" s="132">
        <f t="shared" si="2"/>
        <v>-21</v>
      </c>
      <c r="L19" s="131">
        <f t="shared" si="3"/>
        <v>-0.10096153846153844</v>
      </c>
      <c r="M19" s="133">
        <f t="shared" si="4"/>
        <v>0.46017699115044247</v>
      </c>
      <c r="N19" s="134">
        <f t="shared" si="5"/>
        <v>0.43087557603686638</v>
      </c>
      <c r="O19" s="116">
        <f t="shared" si="6"/>
        <v>-2.930141511357609E-2</v>
      </c>
      <c r="P19" s="129">
        <v>2</v>
      </c>
      <c r="Q19" s="129">
        <f>Eingabe2023!E29</f>
        <v>4</v>
      </c>
      <c r="R19" s="132">
        <f t="shared" si="7"/>
        <v>2</v>
      </c>
      <c r="S19" s="131">
        <f t="shared" si="8"/>
        <v>1</v>
      </c>
      <c r="T19" s="244">
        <v>206</v>
      </c>
      <c r="U19" s="129">
        <f>Eingabe2023!F29</f>
        <v>183</v>
      </c>
      <c r="V19" s="132">
        <f t="shared" si="9"/>
        <v>-23</v>
      </c>
      <c r="W19" s="131">
        <f t="shared" si="10"/>
        <v>-0.11165048543689315</v>
      </c>
      <c r="X19" s="129">
        <v>182</v>
      </c>
      <c r="Y19" s="134">
        <f t="shared" si="11"/>
        <v>0.88349514563106801</v>
      </c>
      <c r="Z19" s="129">
        <f>Eingabe2023!G29</f>
        <v>172</v>
      </c>
      <c r="AA19" s="140">
        <f t="shared" si="12"/>
        <v>0.93989071038251371</v>
      </c>
      <c r="AB19" s="129">
        <v>16</v>
      </c>
      <c r="AC19" s="134">
        <f t="shared" si="13"/>
        <v>7.7669902912621352E-2</v>
      </c>
      <c r="AD19" s="129">
        <f>Eingabe2023!H29</f>
        <v>9</v>
      </c>
      <c r="AE19" s="134">
        <f t="shared" si="14"/>
        <v>4.9180327868852458E-2</v>
      </c>
      <c r="AF19" s="129">
        <v>8</v>
      </c>
      <c r="AG19" s="134">
        <f t="shared" si="15"/>
        <v>3.8834951456310676E-2</v>
      </c>
      <c r="AH19" s="129">
        <f>Eingabe2023!I29</f>
        <v>2</v>
      </c>
      <c r="AI19" s="134">
        <f t="shared" si="16"/>
        <v>1.092896174863388E-2</v>
      </c>
      <c r="AJ19" s="129">
        <v>0</v>
      </c>
      <c r="AK19" s="134">
        <f t="shared" si="17"/>
        <v>0</v>
      </c>
      <c r="AL19" s="129">
        <f>Eingabe2023!J29</f>
        <v>0</v>
      </c>
      <c r="AM19" s="134">
        <f t="shared" si="18"/>
        <v>0</v>
      </c>
    </row>
    <row r="20" spans="2:39" x14ac:dyDescent="0.3">
      <c r="B20" s="124" t="s">
        <v>448</v>
      </c>
      <c r="C20" s="125" t="s">
        <v>43</v>
      </c>
      <c r="D20" s="127" t="s">
        <v>44</v>
      </c>
      <c r="E20" s="129">
        <v>295</v>
      </c>
      <c r="F20" s="129">
        <f>Eingabe2023!C30</f>
        <v>255</v>
      </c>
      <c r="G20" s="132">
        <f t="shared" si="0"/>
        <v>-40</v>
      </c>
      <c r="H20" s="131">
        <f t="shared" si="1"/>
        <v>-0.13559322033898302</v>
      </c>
      <c r="I20" s="129">
        <v>159</v>
      </c>
      <c r="J20" s="129">
        <f>Eingabe2023!D30</f>
        <v>92</v>
      </c>
      <c r="K20" s="132">
        <f t="shared" si="2"/>
        <v>-67</v>
      </c>
      <c r="L20" s="131">
        <f t="shared" si="3"/>
        <v>-0.42138364779874216</v>
      </c>
      <c r="M20" s="133">
        <f t="shared" si="4"/>
        <v>0.53898305084745768</v>
      </c>
      <c r="N20" s="134">
        <f t="shared" si="5"/>
        <v>0.36078431372549019</v>
      </c>
      <c r="O20" s="116">
        <f t="shared" si="6"/>
        <v>-0.17819873712196749</v>
      </c>
      <c r="P20" s="129">
        <v>3</v>
      </c>
      <c r="Q20" s="129">
        <f>Eingabe2023!E30</f>
        <v>1</v>
      </c>
      <c r="R20" s="132">
        <f t="shared" si="7"/>
        <v>-2</v>
      </c>
      <c r="S20" s="131">
        <f t="shared" si="8"/>
        <v>-0.66666666666666674</v>
      </c>
      <c r="T20" s="244">
        <v>156</v>
      </c>
      <c r="U20" s="129">
        <f>Eingabe2023!F30</f>
        <v>91</v>
      </c>
      <c r="V20" s="132">
        <f t="shared" si="9"/>
        <v>-65</v>
      </c>
      <c r="W20" s="131">
        <f t="shared" si="10"/>
        <v>-0.41666666666666663</v>
      </c>
      <c r="X20" s="129">
        <v>144</v>
      </c>
      <c r="Y20" s="134">
        <f t="shared" si="11"/>
        <v>0.92307692307692313</v>
      </c>
      <c r="Z20" s="129">
        <f>Eingabe2023!G30</f>
        <v>74</v>
      </c>
      <c r="AA20" s="140">
        <f t="shared" si="12"/>
        <v>0.81318681318681318</v>
      </c>
      <c r="AB20" s="129">
        <v>5</v>
      </c>
      <c r="AC20" s="134">
        <f t="shared" si="13"/>
        <v>3.2051282051282048E-2</v>
      </c>
      <c r="AD20" s="129">
        <f>Eingabe2023!H30</f>
        <v>14</v>
      </c>
      <c r="AE20" s="134">
        <f t="shared" si="14"/>
        <v>0.15384615384615385</v>
      </c>
      <c r="AF20" s="129">
        <v>7</v>
      </c>
      <c r="AG20" s="134">
        <f t="shared" si="15"/>
        <v>4.4871794871794872E-2</v>
      </c>
      <c r="AH20" s="129">
        <f>Eingabe2023!I30</f>
        <v>3</v>
      </c>
      <c r="AI20" s="134">
        <f t="shared" si="16"/>
        <v>3.2967032967032968E-2</v>
      </c>
      <c r="AJ20" s="129">
        <v>0</v>
      </c>
      <c r="AK20" s="134">
        <f t="shared" si="17"/>
        <v>0</v>
      </c>
      <c r="AL20" s="129">
        <f>Eingabe2023!J30</f>
        <v>0</v>
      </c>
      <c r="AM20" s="134">
        <f t="shared" si="18"/>
        <v>0</v>
      </c>
    </row>
    <row r="21" spans="2:39" x14ac:dyDescent="0.3">
      <c r="B21" s="124" t="s">
        <v>448</v>
      </c>
      <c r="C21" s="125" t="s">
        <v>45</v>
      </c>
      <c r="D21" s="127" t="s">
        <v>46</v>
      </c>
      <c r="E21" s="129">
        <v>215</v>
      </c>
      <c r="F21" s="129">
        <f>Eingabe2023!C31</f>
        <v>211</v>
      </c>
      <c r="G21" s="132">
        <f t="shared" si="0"/>
        <v>-4</v>
      </c>
      <c r="H21" s="131">
        <f t="shared" si="1"/>
        <v>-1.8604651162790753E-2</v>
      </c>
      <c r="I21" s="129">
        <v>106</v>
      </c>
      <c r="J21" s="129">
        <f>Eingabe2023!D31</f>
        <v>74</v>
      </c>
      <c r="K21" s="132">
        <f t="shared" si="2"/>
        <v>-32</v>
      </c>
      <c r="L21" s="131">
        <f t="shared" si="3"/>
        <v>-0.30188679245283023</v>
      </c>
      <c r="M21" s="133">
        <f t="shared" si="4"/>
        <v>0.49302325581395351</v>
      </c>
      <c r="N21" s="134">
        <f t="shared" si="5"/>
        <v>0.35071090047393366</v>
      </c>
      <c r="O21" s="116">
        <f t="shared" si="6"/>
        <v>-0.14231235534001985</v>
      </c>
      <c r="P21" s="129">
        <v>0</v>
      </c>
      <c r="Q21" s="129">
        <f>Eingabe2023!E31</f>
        <v>1</v>
      </c>
      <c r="R21" s="132">
        <f t="shared" si="7"/>
        <v>1</v>
      </c>
      <c r="S21" s="131" t="e">
        <f t="shared" si="8"/>
        <v>#DIV/0!</v>
      </c>
      <c r="T21" s="244">
        <v>106</v>
      </c>
      <c r="U21" s="129">
        <f>Eingabe2023!F31</f>
        <v>73</v>
      </c>
      <c r="V21" s="132">
        <f t="shared" si="9"/>
        <v>-33</v>
      </c>
      <c r="W21" s="131">
        <f t="shared" si="10"/>
        <v>-0.31132075471698117</v>
      </c>
      <c r="X21" s="129">
        <v>51</v>
      </c>
      <c r="Y21" s="134">
        <f t="shared" si="11"/>
        <v>0.48113207547169812</v>
      </c>
      <c r="Z21" s="129">
        <f>Eingabe2023!G31</f>
        <v>37</v>
      </c>
      <c r="AA21" s="140">
        <f t="shared" si="12"/>
        <v>0.50684931506849318</v>
      </c>
      <c r="AB21" s="129">
        <v>55</v>
      </c>
      <c r="AC21" s="134">
        <f t="shared" si="13"/>
        <v>0.51886792452830188</v>
      </c>
      <c r="AD21" s="129">
        <f>Eingabe2023!H31</f>
        <v>36</v>
      </c>
      <c r="AE21" s="134">
        <f t="shared" si="14"/>
        <v>0.49315068493150682</v>
      </c>
      <c r="AF21" s="129">
        <v>0</v>
      </c>
      <c r="AG21" s="134">
        <f t="shared" si="15"/>
        <v>0</v>
      </c>
      <c r="AH21" s="129">
        <f>Eingabe2023!I31</f>
        <v>0</v>
      </c>
      <c r="AI21" s="134">
        <f t="shared" si="16"/>
        <v>0</v>
      </c>
      <c r="AJ21" s="129">
        <v>0</v>
      </c>
      <c r="AK21" s="134">
        <f t="shared" si="17"/>
        <v>0</v>
      </c>
      <c r="AL21" s="129">
        <f>Eingabe2023!J31</f>
        <v>0</v>
      </c>
      <c r="AM21" s="134">
        <f t="shared" si="18"/>
        <v>0</v>
      </c>
    </row>
    <row r="22" spans="2:39" x14ac:dyDescent="0.3">
      <c r="B22" s="124" t="s">
        <v>448</v>
      </c>
      <c r="C22" s="125" t="s">
        <v>47</v>
      </c>
      <c r="D22" s="127" t="s">
        <v>48</v>
      </c>
      <c r="E22" s="129">
        <v>178</v>
      </c>
      <c r="F22" s="129">
        <f>Eingabe2023!C32</f>
        <v>179</v>
      </c>
      <c r="G22" s="132">
        <f t="shared" si="0"/>
        <v>1</v>
      </c>
      <c r="H22" s="131">
        <f t="shared" si="1"/>
        <v>5.6179775280897903E-3</v>
      </c>
      <c r="I22" s="129">
        <v>98</v>
      </c>
      <c r="J22" s="129">
        <f>Eingabe2023!D32</f>
        <v>92</v>
      </c>
      <c r="K22" s="132">
        <f t="shared" si="2"/>
        <v>-6</v>
      </c>
      <c r="L22" s="131">
        <f t="shared" si="3"/>
        <v>-6.1224489795918324E-2</v>
      </c>
      <c r="M22" s="133">
        <f t="shared" si="4"/>
        <v>0.550561797752809</v>
      </c>
      <c r="N22" s="134">
        <f t="shared" si="5"/>
        <v>0.51396648044692739</v>
      </c>
      <c r="O22" s="116">
        <f t="shared" si="6"/>
        <v>-3.6595317305881614E-2</v>
      </c>
      <c r="P22" s="129">
        <v>0</v>
      </c>
      <c r="Q22" s="129">
        <f>Eingabe2023!E32</f>
        <v>0</v>
      </c>
      <c r="R22" s="132">
        <f t="shared" si="7"/>
        <v>0</v>
      </c>
      <c r="S22" s="131" t="e">
        <f t="shared" si="8"/>
        <v>#DIV/0!</v>
      </c>
      <c r="T22" s="244">
        <v>98</v>
      </c>
      <c r="U22" s="129">
        <f>Eingabe2023!F32</f>
        <v>92</v>
      </c>
      <c r="V22" s="132">
        <f t="shared" si="9"/>
        <v>-6</v>
      </c>
      <c r="W22" s="131">
        <f t="shared" si="10"/>
        <v>-6.1224489795918324E-2</v>
      </c>
      <c r="X22" s="129">
        <v>78</v>
      </c>
      <c r="Y22" s="134">
        <f t="shared" si="11"/>
        <v>0.79591836734693877</v>
      </c>
      <c r="Z22" s="129">
        <f>Eingabe2023!G32</f>
        <v>63</v>
      </c>
      <c r="AA22" s="140">
        <f t="shared" si="12"/>
        <v>0.68478260869565222</v>
      </c>
      <c r="AB22" s="129">
        <v>14</v>
      </c>
      <c r="AC22" s="134">
        <f t="shared" si="13"/>
        <v>0.14285714285714285</v>
      </c>
      <c r="AD22" s="129">
        <f>Eingabe2023!H32</f>
        <v>24</v>
      </c>
      <c r="AE22" s="134">
        <f t="shared" si="14"/>
        <v>0.2608695652173913</v>
      </c>
      <c r="AF22" s="129">
        <v>6</v>
      </c>
      <c r="AG22" s="134">
        <f t="shared" si="15"/>
        <v>6.1224489795918366E-2</v>
      </c>
      <c r="AH22" s="129">
        <f>Eingabe2023!I32</f>
        <v>5</v>
      </c>
      <c r="AI22" s="134">
        <f t="shared" si="16"/>
        <v>5.434782608695652E-2</v>
      </c>
      <c r="AJ22" s="129">
        <v>0</v>
      </c>
      <c r="AK22" s="134">
        <f t="shared" si="17"/>
        <v>0</v>
      </c>
      <c r="AL22" s="129">
        <f>Eingabe2023!J32</f>
        <v>0</v>
      </c>
      <c r="AM22" s="134">
        <f t="shared" si="18"/>
        <v>0</v>
      </c>
    </row>
    <row r="23" spans="2:39" x14ac:dyDescent="0.3">
      <c r="B23" s="124" t="s">
        <v>448</v>
      </c>
      <c r="C23" s="125" t="s">
        <v>49</v>
      </c>
      <c r="D23" s="127" t="s">
        <v>50</v>
      </c>
      <c r="E23" s="129">
        <v>186</v>
      </c>
      <c r="F23" s="129">
        <f>Eingabe2023!C33</f>
        <v>211</v>
      </c>
      <c r="G23" s="132">
        <f t="shared" si="0"/>
        <v>25</v>
      </c>
      <c r="H23" s="131">
        <f t="shared" si="1"/>
        <v>0.13440860215053774</v>
      </c>
      <c r="I23" s="129">
        <v>73</v>
      </c>
      <c r="J23" s="129">
        <f>Eingabe2023!D33</f>
        <v>67</v>
      </c>
      <c r="K23" s="132">
        <f t="shared" si="2"/>
        <v>-6</v>
      </c>
      <c r="L23" s="131">
        <f t="shared" si="3"/>
        <v>-8.2191780821917804E-2</v>
      </c>
      <c r="M23" s="133">
        <f t="shared" si="4"/>
        <v>0.39247311827956988</v>
      </c>
      <c r="N23" s="134">
        <f t="shared" si="5"/>
        <v>0.31753554502369669</v>
      </c>
      <c r="O23" s="116">
        <f t="shared" si="6"/>
        <v>-7.4937573255873191E-2</v>
      </c>
      <c r="P23" s="129">
        <v>1</v>
      </c>
      <c r="Q23" s="129">
        <f>Eingabe2023!E33</f>
        <v>0</v>
      </c>
      <c r="R23" s="132">
        <f t="shared" si="7"/>
        <v>-1</v>
      </c>
      <c r="S23" s="131">
        <f t="shared" si="8"/>
        <v>-1</v>
      </c>
      <c r="T23" s="244">
        <v>72</v>
      </c>
      <c r="U23" s="129">
        <f>Eingabe2023!F33</f>
        <v>67</v>
      </c>
      <c r="V23" s="132">
        <f t="shared" si="9"/>
        <v>-5</v>
      </c>
      <c r="W23" s="131">
        <f t="shared" si="10"/>
        <v>-6.944444444444442E-2</v>
      </c>
      <c r="X23" s="129">
        <v>67</v>
      </c>
      <c r="Y23" s="134">
        <f t="shared" si="11"/>
        <v>0.93055555555555558</v>
      </c>
      <c r="Z23" s="129">
        <f>Eingabe2023!G33</f>
        <v>60</v>
      </c>
      <c r="AA23" s="140">
        <f t="shared" si="12"/>
        <v>0.89552238805970152</v>
      </c>
      <c r="AB23" s="129">
        <v>2</v>
      </c>
      <c r="AC23" s="134">
        <f t="shared" si="13"/>
        <v>2.7777777777777776E-2</v>
      </c>
      <c r="AD23" s="129">
        <f>Eingabe2023!H33</f>
        <v>6</v>
      </c>
      <c r="AE23" s="134">
        <f t="shared" si="14"/>
        <v>8.9552238805970144E-2</v>
      </c>
      <c r="AF23" s="129">
        <v>3</v>
      </c>
      <c r="AG23" s="134">
        <f t="shared" si="15"/>
        <v>4.1666666666666664E-2</v>
      </c>
      <c r="AH23" s="129">
        <f>Eingabe2023!I33</f>
        <v>1</v>
      </c>
      <c r="AI23" s="134">
        <f t="shared" si="16"/>
        <v>1.4925373134328358E-2</v>
      </c>
      <c r="AJ23" s="129">
        <v>0</v>
      </c>
      <c r="AK23" s="134">
        <f t="shared" si="17"/>
        <v>0</v>
      </c>
      <c r="AL23" s="129">
        <f>Eingabe2023!J33</f>
        <v>0</v>
      </c>
      <c r="AM23" s="134">
        <f t="shared" si="18"/>
        <v>0</v>
      </c>
    </row>
    <row r="24" spans="2:39" x14ac:dyDescent="0.3">
      <c r="B24" s="124" t="s">
        <v>448</v>
      </c>
      <c r="C24" s="125" t="s">
        <v>51</v>
      </c>
      <c r="D24" s="127" t="s">
        <v>52</v>
      </c>
      <c r="E24" s="129">
        <v>281</v>
      </c>
      <c r="F24" s="129">
        <f>Eingabe2023!C34</f>
        <v>267</v>
      </c>
      <c r="G24" s="132">
        <f t="shared" si="0"/>
        <v>-14</v>
      </c>
      <c r="H24" s="131">
        <f t="shared" si="1"/>
        <v>-4.9822064056939452E-2</v>
      </c>
      <c r="I24" s="129">
        <v>112</v>
      </c>
      <c r="J24" s="129">
        <f>Eingabe2023!D34</f>
        <v>98</v>
      </c>
      <c r="K24" s="132">
        <f t="shared" si="2"/>
        <v>-14</v>
      </c>
      <c r="L24" s="131">
        <f t="shared" si="3"/>
        <v>-0.125</v>
      </c>
      <c r="M24" s="133">
        <f t="shared" si="4"/>
        <v>0.39857651245551601</v>
      </c>
      <c r="N24" s="134">
        <f t="shared" si="5"/>
        <v>0.36704119850187267</v>
      </c>
      <c r="O24" s="116">
        <f t="shared" si="6"/>
        <v>-3.153531395364334E-2</v>
      </c>
      <c r="P24" s="129">
        <v>0</v>
      </c>
      <c r="Q24" s="129">
        <f>Eingabe2023!E34</f>
        <v>0</v>
      </c>
      <c r="R24" s="132">
        <f t="shared" si="7"/>
        <v>0</v>
      </c>
      <c r="S24" s="131" t="e">
        <f t="shared" si="8"/>
        <v>#DIV/0!</v>
      </c>
      <c r="T24" s="244">
        <v>112</v>
      </c>
      <c r="U24" s="129">
        <f>Eingabe2023!F34</f>
        <v>98</v>
      </c>
      <c r="V24" s="132">
        <f t="shared" si="9"/>
        <v>-14</v>
      </c>
      <c r="W24" s="131">
        <f t="shared" si="10"/>
        <v>-0.125</v>
      </c>
      <c r="X24" s="129">
        <v>73</v>
      </c>
      <c r="Y24" s="134">
        <f t="shared" si="11"/>
        <v>0.6517857142857143</v>
      </c>
      <c r="Z24" s="129">
        <f>Eingabe2023!G34</f>
        <v>58</v>
      </c>
      <c r="AA24" s="140">
        <f t="shared" si="12"/>
        <v>0.59183673469387754</v>
      </c>
      <c r="AB24" s="129">
        <v>38</v>
      </c>
      <c r="AC24" s="134">
        <f t="shared" si="13"/>
        <v>0.3392857142857143</v>
      </c>
      <c r="AD24" s="129">
        <f>Eingabe2023!H34</f>
        <v>39</v>
      </c>
      <c r="AE24" s="134">
        <f t="shared" si="14"/>
        <v>0.39795918367346939</v>
      </c>
      <c r="AF24" s="129">
        <v>1</v>
      </c>
      <c r="AG24" s="134">
        <f t="shared" si="15"/>
        <v>8.9285714285714281E-3</v>
      </c>
      <c r="AH24" s="129">
        <f>Eingabe2023!I34</f>
        <v>1</v>
      </c>
      <c r="AI24" s="134">
        <f t="shared" si="16"/>
        <v>1.020408163265306E-2</v>
      </c>
      <c r="AJ24" s="129">
        <v>0</v>
      </c>
      <c r="AK24" s="134">
        <f t="shared" si="17"/>
        <v>0</v>
      </c>
      <c r="AL24" s="129">
        <f>Eingabe2023!J34</f>
        <v>0</v>
      </c>
      <c r="AM24" s="134">
        <f t="shared" si="18"/>
        <v>0</v>
      </c>
    </row>
    <row r="25" spans="2:39" x14ac:dyDescent="0.3">
      <c r="B25" s="124" t="s">
        <v>448</v>
      </c>
      <c r="C25" s="125" t="s">
        <v>53</v>
      </c>
      <c r="D25" s="127" t="s">
        <v>54</v>
      </c>
      <c r="E25" s="129">
        <v>110</v>
      </c>
      <c r="F25" s="129">
        <f>Eingabe2023!C35</f>
        <v>115</v>
      </c>
      <c r="G25" s="132">
        <f t="shared" si="0"/>
        <v>5</v>
      </c>
      <c r="H25" s="131">
        <f t="shared" si="1"/>
        <v>4.5454545454545414E-2</v>
      </c>
      <c r="I25" s="129">
        <v>35</v>
      </c>
      <c r="J25" s="129">
        <f>Eingabe2023!D35</f>
        <v>37</v>
      </c>
      <c r="K25" s="132">
        <f t="shared" si="2"/>
        <v>2</v>
      </c>
      <c r="L25" s="131">
        <f t="shared" si="3"/>
        <v>5.7142857142857162E-2</v>
      </c>
      <c r="M25" s="133">
        <f t="shared" si="4"/>
        <v>0.31818181818181818</v>
      </c>
      <c r="N25" s="134">
        <f t="shared" si="5"/>
        <v>0.32173913043478258</v>
      </c>
      <c r="O25" s="116">
        <f t="shared" si="6"/>
        <v>3.5573122529644063E-3</v>
      </c>
      <c r="P25" s="129">
        <v>0</v>
      </c>
      <c r="Q25" s="129">
        <f>Eingabe2023!E35</f>
        <v>0</v>
      </c>
      <c r="R25" s="132">
        <f t="shared" si="7"/>
        <v>0</v>
      </c>
      <c r="S25" s="131" t="e">
        <f t="shared" si="8"/>
        <v>#DIV/0!</v>
      </c>
      <c r="T25" s="244">
        <v>35</v>
      </c>
      <c r="U25" s="129">
        <f>Eingabe2023!F35</f>
        <v>37</v>
      </c>
      <c r="V25" s="132">
        <f t="shared" si="9"/>
        <v>2</v>
      </c>
      <c r="W25" s="131">
        <f t="shared" si="10"/>
        <v>5.7142857142857162E-2</v>
      </c>
      <c r="X25" s="129">
        <v>25</v>
      </c>
      <c r="Y25" s="134">
        <f t="shared" si="11"/>
        <v>0.7142857142857143</v>
      </c>
      <c r="Z25" s="129">
        <f>Eingabe2023!G35</f>
        <v>27</v>
      </c>
      <c r="AA25" s="140">
        <f t="shared" si="12"/>
        <v>0.72972972972972971</v>
      </c>
      <c r="AB25" s="129">
        <v>9</v>
      </c>
      <c r="AC25" s="134">
        <f t="shared" si="13"/>
        <v>0.25714285714285712</v>
      </c>
      <c r="AD25" s="129">
        <f>Eingabe2023!H35</f>
        <v>7</v>
      </c>
      <c r="AE25" s="134">
        <f t="shared" si="14"/>
        <v>0.1891891891891892</v>
      </c>
      <c r="AF25" s="129">
        <v>1</v>
      </c>
      <c r="AG25" s="134">
        <f t="shared" si="15"/>
        <v>2.8571428571428571E-2</v>
      </c>
      <c r="AH25" s="129">
        <f>Eingabe2023!I35</f>
        <v>3</v>
      </c>
      <c r="AI25" s="134">
        <f t="shared" si="16"/>
        <v>8.1081081081081086E-2</v>
      </c>
      <c r="AJ25" s="129">
        <v>0</v>
      </c>
      <c r="AK25" s="134">
        <f t="shared" si="17"/>
        <v>0</v>
      </c>
      <c r="AL25" s="129">
        <f>Eingabe2023!J35</f>
        <v>0</v>
      </c>
      <c r="AM25" s="134">
        <f t="shared" si="18"/>
        <v>0</v>
      </c>
    </row>
    <row r="26" spans="2:39" x14ac:dyDescent="0.3">
      <c r="B26" s="124" t="s">
        <v>448</v>
      </c>
      <c r="C26" s="125" t="s">
        <v>55</v>
      </c>
      <c r="D26" s="127" t="s">
        <v>56</v>
      </c>
      <c r="E26" s="129">
        <v>211</v>
      </c>
      <c r="F26" s="129">
        <f>Eingabe2023!C36</f>
        <v>201</v>
      </c>
      <c r="G26" s="132">
        <f t="shared" si="0"/>
        <v>-10</v>
      </c>
      <c r="H26" s="131">
        <f t="shared" si="1"/>
        <v>-4.7393364928909998E-2</v>
      </c>
      <c r="I26" s="129">
        <v>85</v>
      </c>
      <c r="J26" s="129">
        <f>Eingabe2023!D36</f>
        <v>67</v>
      </c>
      <c r="K26" s="132">
        <f t="shared" si="2"/>
        <v>-18</v>
      </c>
      <c r="L26" s="131">
        <f t="shared" si="3"/>
        <v>-0.21176470588235297</v>
      </c>
      <c r="M26" s="133">
        <f t="shared" si="4"/>
        <v>0.40284360189573459</v>
      </c>
      <c r="N26" s="134">
        <f t="shared" si="5"/>
        <v>0.33333333333333331</v>
      </c>
      <c r="O26" s="116">
        <f t="shared" si="6"/>
        <v>-6.9510268562401278E-2</v>
      </c>
      <c r="P26" s="129">
        <v>1</v>
      </c>
      <c r="Q26" s="129">
        <f>Eingabe2023!E36</f>
        <v>1</v>
      </c>
      <c r="R26" s="132">
        <f t="shared" si="7"/>
        <v>0</v>
      </c>
      <c r="S26" s="131">
        <f t="shared" si="8"/>
        <v>0</v>
      </c>
      <c r="T26" s="244">
        <v>84</v>
      </c>
      <c r="U26" s="129">
        <f>Eingabe2023!F36</f>
        <v>66</v>
      </c>
      <c r="V26" s="132">
        <f t="shared" si="9"/>
        <v>-18</v>
      </c>
      <c r="W26" s="131">
        <f t="shared" si="10"/>
        <v>-0.2142857142857143</v>
      </c>
      <c r="X26" s="129">
        <v>76</v>
      </c>
      <c r="Y26" s="134">
        <f t="shared" si="11"/>
        <v>0.90476190476190477</v>
      </c>
      <c r="Z26" s="129">
        <f>Eingabe2023!G36</f>
        <v>62</v>
      </c>
      <c r="AA26" s="140">
        <f t="shared" si="12"/>
        <v>0.93939393939393945</v>
      </c>
      <c r="AB26" s="129">
        <v>5</v>
      </c>
      <c r="AC26" s="134">
        <f t="shared" si="13"/>
        <v>5.9523809523809521E-2</v>
      </c>
      <c r="AD26" s="129">
        <f>Eingabe2023!H36</f>
        <v>4</v>
      </c>
      <c r="AE26" s="134">
        <f t="shared" si="14"/>
        <v>6.0606060606060608E-2</v>
      </c>
      <c r="AF26" s="129">
        <v>3</v>
      </c>
      <c r="AG26" s="134">
        <f t="shared" si="15"/>
        <v>3.5714285714285712E-2</v>
      </c>
      <c r="AH26" s="129">
        <f>Eingabe2023!I36</f>
        <v>0</v>
      </c>
      <c r="AI26" s="134">
        <f t="shared" si="16"/>
        <v>0</v>
      </c>
      <c r="AJ26" s="129">
        <v>0</v>
      </c>
      <c r="AK26" s="134">
        <f t="shared" si="17"/>
        <v>0</v>
      </c>
      <c r="AL26" s="129">
        <f>Eingabe2023!J36</f>
        <v>0</v>
      </c>
      <c r="AM26" s="134">
        <f t="shared" si="18"/>
        <v>0</v>
      </c>
    </row>
    <row r="27" spans="2:39" x14ac:dyDescent="0.3">
      <c r="B27" s="124" t="s">
        <v>448</v>
      </c>
      <c r="C27" s="125" t="s">
        <v>57</v>
      </c>
      <c r="D27" s="127" t="s">
        <v>58</v>
      </c>
      <c r="E27" s="129">
        <v>136</v>
      </c>
      <c r="F27" s="129">
        <f>Eingabe2023!C37</f>
        <v>124</v>
      </c>
      <c r="G27" s="132">
        <f t="shared" si="0"/>
        <v>-12</v>
      </c>
      <c r="H27" s="131">
        <f t="shared" si="1"/>
        <v>-8.8235294117647078E-2</v>
      </c>
      <c r="I27" s="129">
        <v>79</v>
      </c>
      <c r="J27" s="129">
        <f>Eingabe2023!D37</f>
        <v>61</v>
      </c>
      <c r="K27" s="132">
        <f t="shared" si="2"/>
        <v>-18</v>
      </c>
      <c r="L27" s="131">
        <f t="shared" si="3"/>
        <v>-0.22784810126582278</v>
      </c>
      <c r="M27" s="133">
        <f t="shared" si="4"/>
        <v>0.58088235294117652</v>
      </c>
      <c r="N27" s="134">
        <f t="shared" si="5"/>
        <v>0.49193548387096775</v>
      </c>
      <c r="O27" s="116">
        <f t="shared" si="6"/>
        <v>-8.8946869070208767E-2</v>
      </c>
      <c r="P27" s="129">
        <v>0</v>
      </c>
      <c r="Q27" s="129">
        <f>Eingabe2023!E37</f>
        <v>0</v>
      </c>
      <c r="R27" s="132">
        <f t="shared" si="7"/>
        <v>0</v>
      </c>
      <c r="S27" s="131" t="e">
        <f t="shared" si="8"/>
        <v>#DIV/0!</v>
      </c>
      <c r="T27" s="244">
        <v>79</v>
      </c>
      <c r="U27" s="129">
        <f>Eingabe2023!F37</f>
        <v>61</v>
      </c>
      <c r="V27" s="132">
        <f t="shared" si="9"/>
        <v>-18</v>
      </c>
      <c r="W27" s="131">
        <f t="shared" si="10"/>
        <v>-0.22784810126582278</v>
      </c>
      <c r="X27" s="129">
        <v>65</v>
      </c>
      <c r="Y27" s="134">
        <f t="shared" si="11"/>
        <v>0.82278481012658233</v>
      </c>
      <c r="Z27" s="129">
        <f>Eingabe2023!G37</f>
        <v>45</v>
      </c>
      <c r="AA27" s="140">
        <f t="shared" si="12"/>
        <v>0.73770491803278693</v>
      </c>
      <c r="AB27" s="129">
        <v>14</v>
      </c>
      <c r="AC27" s="134">
        <f t="shared" si="13"/>
        <v>0.17721518987341772</v>
      </c>
      <c r="AD27" s="129">
        <f>Eingabe2023!H37</f>
        <v>16</v>
      </c>
      <c r="AE27" s="134">
        <f t="shared" si="14"/>
        <v>0.26229508196721313</v>
      </c>
      <c r="AF27" s="129">
        <v>0</v>
      </c>
      <c r="AG27" s="134">
        <f t="shared" si="15"/>
        <v>0</v>
      </c>
      <c r="AH27" s="129">
        <f>Eingabe2023!I37</f>
        <v>0</v>
      </c>
      <c r="AI27" s="134">
        <f t="shared" si="16"/>
        <v>0</v>
      </c>
      <c r="AJ27" s="129">
        <v>0</v>
      </c>
      <c r="AK27" s="134">
        <f t="shared" si="17"/>
        <v>0</v>
      </c>
      <c r="AL27" s="129">
        <f>Eingabe2023!J37</f>
        <v>0</v>
      </c>
      <c r="AM27" s="134">
        <f t="shared" si="18"/>
        <v>0</v>
      </c>
    </row>
    <row r="28" spans="2:39" x14ac:dyDescent="0.3">
      <c r="B28" s="124" t="s">
        <v>448</v>
      </c>
      <c r="C28" s="125" t="s">
        <v>59</v>
      </c>
      <c r="D28" s="127" t="s">
        <v>60</v>
      </c>
      <c r="E28" s="129">
        <v>100</v>
      </c>
      <c r="F28" s="129">
        <f>Eingabe2023!C38</f>
        <v>94</v>
      </c>
      <c r="G28" s="132">
        <f t="shared" si="0"/>
        <v>-6</v>
      </c>
      <c r="H28" s="131">
        <f t="shared" si="1"/>
        <v>-6.0000000000000053E-2</v>
      </c>
      <c r="I28" s="129">
        <v>54</v>
      </c>
      <c r="J28" s="129">
        <f>Eingabe2023!D38</f>
        <v>37</v>
      </c>
      <c r="K28" s="132">
        <f t="shared" si="2"/>
        <v>-17</v>
      </c>
      <c r="L28" s="131">
        <f t="shared" si="3"/>
        <v>-0.31481481481481477</v>
      </c>
      <c r="M28" s="133">
        <f t="shared" si="4"/>
        <v>0.54</v>
      </c>
      <c r="N28" s="134">
        <f t="shared" si="5"/>
        <v>0.39361702127659576</v>
      </c>
      <c r="O28" s="116">
        <f t="shared" si="6"/>
        <v>-0.14638297872340428</v>
      </c>
      <c r="P28" s="129">
        <v>0</v>
      </c>
      <c r="Q28" s="129">
        <f>Eingabe2023!E38</f>
        <v>1</v>
      </c>
      <c r="R28" s="132">
        <f t="shared" si="7"/>
        <v>1</v>
      </c>
      <c r="S28" s="131" t="e">
        <f t="shared" si="8"/>
        <v>#DIV/0!</v>
      </c>
      <c r="T28" s="244">
        <v>54</v>
      </c>
      <c r="U28" s="129">
        <f>Eingabe2023!F38</f>
        <v>36</v>
      </c>
      <c r="V28" s="132">
        <f t="shared" si="9"/>
        <v>-18</v>
      </c>
      <c r="W28" s="131">
        <f t="shared" si="10"/>
        <v>-0.33333333333333337</v>
      </c>
      <c r="X28" s="129">
        <v>46</v>
      </c>
      <c r="Y28" s="134">
        <f t="shared" si="11"/>
        <v>0.85185185185185186</v>
      </c>
      <c r="Z28" s="129">
        <f>Eingabe2023!G38</f>
        <v>32</v>
      </c>
      <c r="AA28" s="140">
        <f t="shared" si="12"/>
        <v>0.88888888888888884</v>
      </c>
      <c r="AB28" s="129">
        <v>8</v>
      </c>
      <c r="AC28" s="134">
        <f t="shared" si="13"/>
        <v>0.14814814814814814</v>
      </c>
      <c r="AD28" s="129">
        <f>Eingabe2023!H38</f>
        <v>4</v>
      </c>
      <c r="AE28" s="134">
        <f t="shared" si="14"/>
        <v>0.1111111111111111</v>
      </c>
      <c r="AF28" s="129">
        <v>0</v>
      </c>
      <c r="AG28" s="134">
        <f t="shared" si="15"/>
        <v>0</v>
      </c>
      <c r="AH28" s="129">
        <f>Eingabe2023!I38</f>
        <v>0</v>
      </c>
      <c r="AI28" s="134">
        <f t="shared" si="16"/>
        <v>0</v>
      </c>
      <c r="AJ28" s="129">
        <v>0</v>
      </c>
      <c r="AK28" s="134">
        <f t="shared" si="17"/>
        <v>0</v>
      </c>
      <c r="AL28" s="129">
        <f>Eingabe2023!J38</f>
        <v>0</v>
      </c>
      <c r="AM28" s="134">
        <f t="shared" si="18"/>
        <v>0</v>
      </c>
    </row>
    <row r="29" spans="2:39" x14ac:dyDescent="0.3">
      <c r="B29" s="124" t="s">
        <v>74</v>
      </c>
      <c r="C29" s="125" t="s">
        <v>61</v>
      </c>
      <c r="D29" s="127" t="s">
        <v>62</v>
      </c>
      <c r="E29" s="129">
        <v>141</v>
      </c>
      <c r="F29" s="129">
        <f>Eingabe2023!C39</f>
        <v>142</v>
      </c>
      <c r="G29" s="132">
        <f t="shared" si="0"/>
        <v>1</v>
      </c>
      <c r="H29" s="131">
        <f t="shared" si="1"/>
        <v>7.0921985815601829E-3</v>
      </c>
      <c r="I29" s="129">
        <v>100</v>
      </c>
      <c r="J29" s="129">
        <f>Eingabe2023!D39</f>
        <v>91</v>
      </c>
      <c r="K29" s="132">
        <f t="shared" si="2"/>
        <v>-9</v>
      </c>
      <c r="L29" s="131">
        <f t="shared" si="3"/>
        <v>-8.9999999999999969E-2</v>
      </c>
      <c r="M29" s="133">
        <f t="shared" si="4"/>
        <v>0.70921985815602839</v>
      </c>
      <c r="N29" s="134">
        <f t="shared" si="5"/>
        <v>0.64084507042253525</v>
      </c>
      <c r="O29" s="116">
        <f t="shared" si="6"/>
        <v>-6.8374787733493148E-2</v>
      </c>
      <c r="P29" s="129">
        <v>3</v>
      </c>
      <c r="Q29" s="129">
        <f>Eingabe2023!E39</f>
        <v>0</v>
      </c>
      <c r="R29" s="132">
        <f t="shared" si="7"/>
        <v>-3</v>
      </c>
      <c r="S29" s="131">
        <f t="shared" si="8"/>
        <v>-1</v>
      </c>
      <c r="T29" s="244">
        <v>97</v>
      </c>
      <c r="U29" s="129">
        <f>Eingabe2023!F39</f>
        <v>91</v>
      </c>
      <c r="V29" s="132">
        <f t="shared" si="9"/>
        <v>-6</v>
      </c>
      <c r="W29" s="131">
        <f t="shared" si="10"/>
        <v>-6.1855670103092786E-2</v>
      </c>
      <c r="X29" s="129">
        <v>80</v>
      </c>
      <c r="Y29" s="134">
        <f t="shared" si="11"/>
        <v>0.82474226804123707</v>
      </c>
      <c r="Z29" s="129">
        <f>Eingabe2023!G39</f>
        <v>80</v>
      </c>
      <c r="AA29" s="140">
        <f t="shared" si="12"/>
        <v>0.87912087912087911</v>
      </c>
      <c r="AB29" s="129">
        <v>8</v>
      </c>
      <c r="AC29" s="134">
        <f t="shared" si="13"/>
        <v>8.247422680412371E-2</v>
      </c>
      <c r="AD29" s="129">
        <f>Eingabe2023!H39</f>
        <v>10</v>
      </c>
      <c r="AE29" s="134">
        <f t="shared" si="14"/>
        <v>0.10989010989010989</v>
      </c>
      <c r="AF29" s="129">
        <v>6</v>
      </c>
      <c r="AG29" s="134">
        <f t="shared" si="15"/>
        <v>6.1855670103092786E-2</v>
      </c>
      <c r="AH29" s="129">
        <f>Eingabe2023!I39</f>
        <v>1</v>
      </c>
      <c r="AI29" s="134">
        <f t="shared" si="16"/>
        <v>1.098901098901099E-2</v>
      </c>
      <c r="AJ29" s="129">
        <v>3</v>
      </c>
      <c r="AK29" s="134">
        <f t="shared" si="17"/>
        <v>3.0927835051546393E-2</v>
      </c>
      <c r="AL29" s="129">
        <f>Eingabe2023!J39</f>
        <v>0</v>
      </c>
      <c r="AM29" s="134">
        <f t="shared" si="18"/>
        <v>0</v>
      </c>
    </row>
    <row r="30" spans="2:39" x14ac:dyDescent="0.3">
      <c r="B30" s="124" t="s">
        <v>74</v>
      </c>
      <c r="C30" s="125" t="s">
        <v>63</v>
      </c>
      <c r="D30" s="127" t="s">
        <v>64</v>
      </c>
      <c r="E30" s="129">
        <v>272</v>
      </c>
      <c r="F30" s="129">
        <f>Eingabe2023!C40</f>
        <v>261</v>
      </c>
      <c r="G30" s="132">
        <f t="shared" si="0"/>
        <v>-11</v>
      </c>
      <c r="H30" s="131">
        <f t="shared" si="1"/>
        <v>-4.0441176470588203E-2</v>
      </c>
      <c r="I30" s="129">
        <v>105</v>
      </c>
      <c r="J30" s="129">
        <f>Eingabe2023!D40</f>
        <v>99</v>
      </c>
      <c r="K30" s="132">
        <f t="shared" si="2"/>
        <v>-6</v>
      </c>
      <c r="L30" s="131">
        <f t="shared" si="3"/>
        <v>-5.7142857142857162E-2</v>
      </c>
      <c r="M30" s="133">
        <f t="shared" si="4"/>
        <v>0.3860294117647059</v>
      </c>
      <c r="N30" s="134">
        <f t="shared" si="5"/>
        <v>0.37931034482758619</v>
      </c>
      <c r="O30" s="116">
        <f t="shared" si="6"/>
        <v>-6.7190669371197109E-3</v>
      </c>
      <c r="P30" s="129">
        <v>1</v>
      </c>
      <c r="Q30" s="129">
        <f>Eingabe2023!E40</f>
        <v>2</v>
      </c>
      <c r="R30" s="132">
        <f t="shared" si="7"/>
        <v>1</v>
      </c>
      <c r="S30" s="131">
        <f t="shared" si="8"/>
        <v>1</v>
      </c>
      <c r="T30" s="244">
        <v>104</v>
      </c>
      <c r="U30" s="129">
        <f>Eingabe2023!F40</f>
        <v>97</v>
      </c>
      <c r="V30" s="132">
        <f t="shared" si="9"/>
        <v>-7</v>
      </c>
      <c r="W30" s="131">
        <f t="shared" si="10"/>
        <v>-6.7307692307692291E-2</v>
      </c>
      <c r="X30" s="129">
        <v>52</v>
      </c>
      <c r="Y30" s="134">
        <f t="shared" si="11"/>
        <v>0.5</v>
      </c>
      <c r="Z30" s="129">
        <f>Eingabe2023!G40</f>
        <v>42</v>
      </c>
      <c r="AA30" s="140">
        <f t="shared" si="12"/>
        <v>0.4329896907216495</v>
      </c>
      <c r="AB30" s="129">
        <v>50</v>
      </c>
      <c r="AC30" s="134">
        <f t="shared" si="13"/>
        <v>0.48076923076923078</v>
      </c>
      <c r="AD30" s="129">
        <f>Eingabe2023!H40</f>
        <v>55</v>
      </c>
      <c r="AE30" s="134">
        <f t="shared" si="14"/>
        <v>0.5670103092783505</v>
      </c>
      <c r="AF30" s="129">
        <v>0</v>
      </c>
      <c r="AG30" s="134">
        <f t="shared" si="15"/>
        <v>0</v>
      </c>
      <c r="AH30" s="129">
        <f>Eingabe2023!I40</f>
        <v>0</v>
      </c>
      <c r="AI30" s="134">
        <f t="shared" si="16"/>
        <v>0</v>
      </c>
      <c r="AJ30" s="129">
        <v>2</v>
      </c>
      <c r="AK30" s="134">
        <f t="shared" si="17"/>
        <v>1.9230769230769232E-2</v>
      </c>
      <c r="AL30" s="129">
        <f>Eingabe2023!J40</f>
        <v>0</v>
      </c>
      <c r="AM30" s="134">
        <f t="shared" si="18"/>
        <v>0</v>
      </c>
    </row>
    <row r="31" spans="2:39" x14ac:dyDescent="0.3">
      <c r="B31" s="124" t="s">
        <v>74</v>
      </c>
      <c r="C31" s="125" t="s">
        <v>65</v>
      </c>
      <c r="D31" s="127" t="s">
        <v>66</v>
      </c>
      <c r="E31" s="129">
        <v>389</v>
      </c>
      <c r="F31" s="129">
        <f>Eingabe2023!C41</f>
        <v>358</v>
      </c>
      <c r="G31" s="132">
        <f t="shared" si="0"/>
        <v>-31</v>
      </c>
      <c r="H31" s="131">
        <f t="shared" si="1"/>
        <v>-7.9691516709511578E-2</v>
      </c>
      <c r="I31" s="129">
        <v>108</v>
      </c>
      <c r="J31" s="129">
        <f>Eingabe2023!D41</f>
        <v>82</v>
      </c>
      <c r="K31" s="132">
        <f t="shared" si="2"/>
        <v>-26</v>
      </c>
      <c r="L31" s="131">
        <f t="shared" si="3"/>
        <v>-0.2407407407407407</v>
      </c>
      <c r="M31" s="133">
        <f t="shared" si="4"/>
        <v>0.27763496143958871</v>
      </c>
      <c r="N31" s="134">
        <f t="shared" si="5"/>
        <v>0.22905027932960895</v>
      </c>
      <c r="O31" s="116">
        <f t="shared" si="6"/>
        <v>-4.8584682109979765E-2</v>
      </c>
      <c r="P31" s="129">
        <v>0</v>
      </c>
      <c r="Q31" s="129">
        <f>Eingabe2023!E41</f>
        <v>1</v>
      </c>
      <c r="R31" s="132">
        <f t="shared" si="7"/>
        <v>1</v>
      </c>
      <c r="S31" s="131" t="e">
        <f t="shared" si="8"/>
        <v>#DIV/0!</v>
      </c>
      <c r="T31" s="244">
        <v>108</v>
      </c>
      <c r="U31" s="129">
        <f>Eingabe2023!F41</f>
        <v>81</v>
      </c>
      <c r="V31" s="132">
        <f t="shared" si="9"/>
        <v>-27</v>
      </c>
      <c r="W31" s="131">
        <f t="shared" si="10"/>
        <v>-0.25</v>
      </c>
      <c r="X31" s="129">
        <v>82</v>
      </c>
      <c r="Y31" s="134">
        <f t="shared" si="11"/>
        <v>0.7592592592592593</v>
      </c>
      <c r="Z31" s="129">
        <f>Eingabe2023!G41</f>
        <v>59</v>
      </c>
      <c r="AA31" s="140">
        <f t="shared" si="12"/>
        <v>0.72839506172839508</v>
      </c>
      <c r="AB31" s="129">
        <v>17</v>
      </c>
      <c r="AC31" s="134">
        <f t="shared" si="13"/>
        <v>0.15740740740740741</v>
      </c>
      <c r="AD31" s="129">
        <f>Eingabe2023!H41</f>
        <v>19</v>
      </c>
      <c r="AE31" s="134">
        <f t="shared" si="14"/>
        <v>0.23456790123456789</v>
      </c>
      <c r="AF31" s="129">
        <v>5</v>
      </c>
      <c r="AG31" s="134">
        <f t="shared" si="15"/>
        <v>4.6296296296296294E-2</v>
      </c>
      <c r="AH31" s="129">
        <f>Eingabe2023!I41</f>
        <v>3</v>
      </c>
      <c r="AI31" s="134">
        <f t="shared" si="16"/>
        <v>3.7037037037037035E-2</v>
      </c>
      <c r="AJ31" s="129">
        <v>4</v>
      </c>
      <c r="AK31" s="134">
        <f t="shared" si="17"/>
        <v>3.7037037037037035E-2</v>
      </c>
      <c r="AL31" s="129">
        <f>Eingabe2023!J41</f>
        <v>0</v>
      </c>
      <c r="AM31" s="134">
        <f t="shared" si="18"/>
        <v>0</v>
      </c>
    </row>
    <row r="32" spans="2:39" x14ac:dyDescent="0.3">
      <c r="B32" s="124" t="s">
        <v>74</v>
      </c>
      <c r="C32" s="125" t="s">
        <v>67</v>
      </c>
      <c r="D32" s="127" t="s">
        <v>68</v>
      </c>
      <c r="E32" s="129">
        <v>373</v>
      </c>
      <c r="F32" s="129">
        <f>Eingabe2023!C42</f>
        <v>316</v>
      </c>
      <c r="G32" s="132">
        <f t="shared" si="0"/>
        <v>-57</v>
      </c>
      <c r="H32" s="131">
        <f t="shared" si="1"/>
        <v>-0.15281501340482573</v>
      </c>
      <c r="I32" s="129">
        <v>209</v>
      </c>
      <c r="J32" s="129">
        <f>Eingabe2023!D42</f>
        <v>134</v>
      </c>
      <c r="K32" s="132">
        <f t="shared" si="2"/>
        <v>-75</v>
      </c>
      <c r="L32" s="131">
        <f t="shared" si="3"/>
        <v>-0.35885167464114831</v>
      </c>
      <c r="M32" s="133">
        <f t="shared" si="4"/>
        <v>0.56032171581769441</v>
      </c>
      <c r="N32" s="134">
        <f t="shared" si="5"/>
        <v>0.42405063291139239</v>
      </c>
      <c r="O32" s="116">
        <f t="shared" si="6"/>
        <v>-0.13627108290630202</v>
      </c>
      <c r="P32" s="129">
        <v>2</v>
      </c>
      <c r="Q32" s="129">
        <f>Eingabe2023!E42</f>
        <v>3</v>
      </c>
      <c r="R32" s="132">
        <f t="shared" si="7"/>
        <v>1</v>
      </c>
      <c r="S32" s="131">
        <f t="shared" si="8"/>
        <v>0.5</v>
      </c>
      <c r="T32" s="244">
        <v>207</v>
      </c>
      <c r="U32" s="129">
        <f>Eingabe2023!F42</f>
        <v>131</v>
      </c>
      <c r="V32" s="132">
        <f t="shared" si="9"/>
        <v>-76</v>
      </c>
      <c r="W32" s="131">
        <f t="shared" si="10"/>
        <v>-0.36714975845410625</v>
      </c>
      <c r="X32" s="129">
        <v>185</v>
      </c>
      <c r="Y32" s="134">
        <f t="shared" si="11"/>
        <v>0.893719806763285</v>
      </c>
      <c r="Z32" s="129">
        <f>Eingabe2023!G42</f>
        <v>113</v>
      </c>
      <c r="AA32" s="140">
        <f t="shared" si="12"/>
        <v>0.86259541984732824</v>
      </c>
      <c r="AB32" s="129">
        <v>18</v>
      </c>
      <c r="AC32" s="134">
        <f t="shared" si="13"/>
        <v>8.6956521739130432E-2</v>
      </c>
      <c r="AD32" s="129">
        <f>Eingabe2023!H42</f>
        <v>15</v>
      </c>
      <c r="AE32" s="134">
        <f t="shared" si="14"/>
        <v>0.11450381679389313</v>
      </c>
      <c r="AF32" s="129">
        <v>3</v>
      </c>
      <c r="AG32" s="134">
        <f t="shared" si="15"/>
        <v>1.4492753623188406E-2</v>
      </c>
      <c r="AH32" s="129">
        <f>Eingabe2023!I42</f>
        <v>3</v>
      </c>
      <c r="AI32" s="134">
        <f t="shared" si="16"/>
        <v>2.2900763358778626E-2</v>
      </c>
      <c r="AJ32" s="129">
        <v>1</v>
      </c>
      <c r="AK32" s="134">
        <f t="shared" si="17"/>
        <v>4.830917874396135E-3</v>
      </c>
      <c r="AL32" s="129">
        <f>Eingabe2023!J42</f>
        <v>0</v>
      </c>
      <c r="AM32" s="134">
        <f t="shared" si="18"/>
        <v>0</v>
      </c>
    </row>
    <row r="33" spans="2:39" x14ac:dyDescent="0.3">
      <c r="B33" s="124" t="s">
        <v>74</v>
      </c>
      <c r="C33" s="125" t="s">
        <v>69</v>
      </c>
      <c r="D33" s="127" t="s">
        <v>70</v>
      </c>
      <c r="E33" s="129">
        <v>421</v>
      </c>
      <c r="F33" s="129">
        <f>Eingabe2023!C43</f>
        <v>382</v>
      </c>
      <c r="G33" s="132">
        <f t="shared" si="0"/>
        <v>-39</v>
      </c>
      <c r="H33" s="131">
        <f t="shared" si="1"/>
        <v>-9.2636579572446531E-2</v>
      </c>
      <c r="I33" s="129">
        <v>181</v>
      </c>
      <c r="J33" s="129">
        <f>Eingabe2023!D43</f>
        <v>153</v>
      </c>
      <c r="K33" s="132">
        <f t="shared" si="2"/>
        <v>-28</v>
      </c>
      <c r="L33" s="131">
        <f t="shared" si="3"/>
        <v>-0.15469613259668513</v>
      </c>
      <c r="M33" s="133">
        <f t="shared" si="4"/>
        <v>0.42992874109263657</v>
      </c>
      <c r="N33" s="134">
        <f t="shared" si="5"/>
        <v>0.40052356020942409</v>
      </c>
      <c r="O33" s="116">
        <f t="shared" si="6"/>
        <v>-2.9405180883212478E-2</v>
      </c>
      <c r="P33" s="129">
        <v>0</v>
      </c>
      <c r="Q33" s="129">
        <f>Eingabe2023!E43</f>
        <v>0</v>
      </c>
      <c r="R33" s="132">
        <f t="shared" si="7"/>
        <v>0</v>
      </c>
      <c r="S33" s="131" t="e">
        <f t="shared" si="8"/>
        <v>#DIV/0!</v>
      </c>
      <c r="T33" s="244">
        <v>181</v>
      </c>
      <c r="U33" s="129">
        <f>Eingabe2023!F43</f>
        <v>153</v>
      </c>
      <c r="V33" s="132">
        <f t="shared" si="9"/>
        <v>-28</v>
      </c>
      <c r="W33" s="131">
        <f t="shared" si="10"/>
        <v>-0.15469613259668513</v>
      </c>
      <c r="X33" s="129">
        <v>138</v>
      </c>
      <c r="Y33" s="134">
        <f t="shared" si="11"/>
        <v>0.76243093922651939</v>
      </c>
      <c r="Z33" s="129">
        <f>Eingabe2023!G43</f>
        <v>104</v>
      </c>
      <c r="AA33" s="140">
        <f t="shared" si="12"/>
        <v>0.6797385620915033</v>
      </c>
      <c r="AB33" s="129">
        <v>35</v>
      </c>
      <c r="AC33" s="134">
        <f t="shared" si="13"/>
        <v>0.19337016574585636</v>
      </c>
      <c r="AD33" s="129">
        <f>Eingabe2023!H43</f>
        <v>44</v>
      </c>
      <c r="AE33" s="134">
        <f t="shared" si="14"/>
        <v>0.28758169934640521</v>
      </c>
      <c r="AF33" s="129">
        <v>7</v>
      </c>
      <c r="AG33" s="134">
        <f t="shared" si="15"/>
        <v>3.8674033149171269E-2</v>
      </c>
      <c r="AH33" s="129">
        <f>Eingabe2023!I43</f>
        <v>5</v>
      </c>
      <c r="AI33" s="134">
        <f t="shared" si="16"/>
        <v>3.2679738562091505E-2</v>
      </c>
      <c r="AJ33" s="129">
        <v>1</v>
      </c>
      <c r="AK33" s="134">
        <f t="shared" si="17"/>
        <v>5.5248618784530384E-3</v>
      </c>
      <c r="AL33" s="129">
        <f>Eingabe2023!J43</f>
        <v>0</v>
      </c>
      <c r="AM33" s="134">
        <f t="shared" si="18"/>
        <v>0</v>
      </c>
    </row>
    <row r="34" spans="2:39" x14ac:dyDescent="0.3">
      <c r="B34" s="124" t="s">
        <v>74</v>
      </c>
      <c r="C34" s="125" t="s">
        <v>71</v>
      </c>
      <c r="D34" s="127" t="s">
        <v>72</v>
      </c>
      <c r="E34" s="129">
        <v>150</v>
      </c>
      <c r="F34" s="129">
        <f>Eingabe2023!C44</f>
        <v>142</v>
      </c>
      <c r="G34" s="132">
        <f t="shared" si="0"/>
        <v>-8</v>
      </c>
      <c r="H34" s="131">
        <f t="shared" si="1"/>
        <v>-5.3333333333333344E-2</v>
      </c>
      <c r="I34" s="129">
        <v>69</v>
      </c>
      <c r="J34" s="129">
        <f>Eingabe2023!D44</f>
        <v>55</v>
      </c>
      <c r="K34" s="132">
        <f t="shared" si="2"/>
        <v>-14</v>
      </c>
      <c r="L34" s="131">
        <f t="shared" si="3"/>
        <v>-0.20289855072463769</v>
      </c>
      <c r="M34" s="133">
        <f t="shared" si="4"/>
        <v>0.46</v>
      </c>
      <c r="N34" s="134">
        <f t="shared" si="5"/>
        <v>0.38732394366197181</v>
      </c>
      <c r="O34" s="116">
        <f t="shared" si="6"/>
        <v>-7.2676056338028205E-2</v>
      </c>
      <c r="P34" s="129">
        <v>0</v>
      </c>
      <c r="Q34" s="129">
        <f>Eingabe2023!E44</f>
        <v>0</v>
      </c>
      <c r="R34" s="132">
        <f t="shared" si="7"/>
        <v>0</v>
      </c>
      <c r="S34" s="131" t="e">
        <f t="shared" si="8"/>
        <v>#DIV/0!</v>
      </c>
      <c r="T34" s="244">
        <v>69</v>
      </c>
      <c r="U34" s="129">
        <f>Eingabe2023!F44</f>
        <v>55</v>
      </c>
      <c r="V34" s="132">
        <f t="shared" si="9"/>
        <v>-14</v>
      </c>
      <c r="W34" s="131">
        <f t="shared" si="10"/>
        <v>-0.20289855072463769</v>
      </c>
      <c r="X34" s="129">
        <v>53</v>
      </c>
      <c r="Y34" s="134">
        <f t="shared" si="11"/>
        <v>0.76811594202898548</v>
      </c>
      <c r="Z34" s="129">
        <f>Eingabe2023!G44</f>
        <v>42</v>
      </c>
      <c r="AA34" s="140">
        <f t="shared" si="12"/>
        <v>0.76363636363636367</v>
      </c>
      <c r="AB34" s="129">
        <v>15</v>
      </c>
      <c r="AC34" s="134">
        <f t="shared" si="13"/>
        <v>0.21739130434782608</v>
      </c>
      <c r="AD34" s="129">
        <f>Eingabe2023!H44</f>
        <v>13</v>
      </c>
      <c r="AE34" s="134">
        <f t="shared" si="14"/>
        <v>0.23636363636363636</v>
      </c>
      <c r="AF34" s="129">
        <v>0</v>
      </c>
      <c r="AG34" s="134">
        <f t="shared" si="15"/>
        <v>0</v>
      </c>
      <c r="AH34" s="129">
        <f>Eingabe2023!I44</f>
        <v>0</v>
      </c>
      <c r="AI34" s="134">
        <f t="shared" si="16"/>
        <v>0</v>
      </c>
      <c r="AJ34" s="129">
        <v>1</v>
      </c>
      <c r="AK34" s="134">
        <f t="shared" si="17"/>
        <v>1.4492753623188406E-2</v>
      </c>
      <c r="AL34" s="129">
        <f>Eingabe2023!J44</f>
        <v>0</v>
      </c>
      <c r="AM34" s="134">
        <f t="shared" si="18"/>
        <v>0</v>
      </c>
    </row>
    <row r="35" spans="2:39" x14ac:dyDescent="0.3">
      <c r="B35" s="124" t="s">
        <v>74</v>
      </c>
      <c r="C35" s="125" t="s">
        <v>73</v>
      </c>
      <c r="D35" s="127" t="s">
        <v>74</v>
      </c>
      <c r="E35" s="129">
        <v>778</v>
      </c>
      <c r="F35" s="129">
        <f>Eingabe2023!C45</f>
        <v>773</v>
      </c>
      <c r="G35" s="132">
        <f t="shared" si="0"/>
        <v>-5</v>
      </c>
      <c r="H35" s="131">
        <f t="shared" si="1"/>
        <v>-6.4267352185090054E-3</v>
      </c>
      <c r="I35" s="129">
        <v>277</v>
      </c>
      <c r="J35" s="129">
        <f>Eingabe2023!D45</f>
        <v>238</v>
      </c>
      <c r="K35" s="132">
        <f t="shared" si="2"/>
        <v>-39</v>
      </c>
      <c r="L35" s="131">
        <f t="shared" si="3"/>
        <v>-0.1407942238267148</v>
      </c>
      <c r="M35" s="133">
        <f t="shared" si="4"/>
        <v>0.35604113110539848</v>
      </c>
      <c r="N35" s="134">
        <f t="shared" si="5"/>
        <v>0.30789133247089262</v>
      </c>
      <c r="O35" s="116">
        <f t="shared" si="6"/>
        <v>-4.8149798634505858E-2</v>
      </c>
      <c r="P35" s="129">
        <v>1</v>
      </c>
      <c r="Q35" s="129">
        <f>Eingabe2023!E45</f>
        <v>1</v>
      </c>
      <c r="R35" s="132">
        <f t="shared" si="7"/>
        <v>0</v>
      </c>
      <c r="S35" s="131">
        <f t="shared" si="8"/>
        <v>0</v>
      </c>
      <c r="T35" s="244">
        <v>276</v>
      </c>
      <c r="U35" s="129">
        <f>Eingabe2023!F45</f>
        <v>237</v>
      </c>
      <c r="V35" s="132">
        <f t="shared" si="9"/>
        <v>-39</v>
      </c>
      <c r="W35" s="131">
        <f t="shared" si="10"/>
        <v>-0.14130434782608692</v>
      </c>
      <c r="X35" s="129">
        <v>186</v>
      </c>
      <c r="Y35" s="134">
        <f t="shared" si="11"/>
        <v>0.67391304347826086</v>
      </c>
      <c r="Z35" s="129">
        <f>Eingabe2023!G45</f>
        <v>165</v>
      </c>
      <c r="AA35" s="140">
        <f t="shared" si="12"/>
        <v>0.69620253164556967</v>
      </c>
      <c r="AB35" s="129">
        <v>83</v>
      </c>
      <c r="AC35" s="134">
        <f t="shared" si="13"/>
        <v>0.30072463768115942</v>
      </c>
      <c r="AD35" s="129">
        <f>Eingabe2023!H45</f>
        <v>70</v>
      </c>
      <c r="AE35" s="134">
        <f t="shared" si="14"/>
        <v>0.29535864978902954</v>
      </c>
      <c r="AF35" s="129">
        <v>4</v>
      </c>
      <c r="AG35" s="134">
        <f t="shared" si="15"/>
        <v>1.4492753623188406E-2</v>
      </c>
      <c r="AH35" s="129">
        <f>Eingabe2023!I45</f>
        <v>2</v>
      </c>
      <c r="AI35" s="134">
        <f t="shared" si="16"/>
        <v>8.4388185654008432E-3</v>
      </c>
      <c r="AJ35" s="129">
        <v>3</v>
      </c>
      <c r="AK35" s="134">
        <f t="shared" si="17"/>
        <v>1.0869565217391304E-2</v>
      </c>
      <c r="AL35" s="129">
        <f>Eingabe2023!J45</f>
        <v>0</v>
      </c>
      <c r="AM35" s="134">
        <f t="shared" si="18"/>
        <v>0</v>
      </c>
    </row>
    <row r="36" spans="2:39" x14ac:dyDescent="0.3">
      <c r="B36" s="124" t="s">
        <v>74</v>
      </c>
      <c r="C36" s="125" t="s">
        <v>75</v>
      </c>
      <c r="D36" s="127" t="s">
        <v>76</v>
      </c>
      <c r="E36" s="129">
        <v>405</v>
      </c>
      <c r="F36" s="129">
        <f>Eingabe2023!C46</f>
        <v>375</v>
      </c>
      <c r="G36" s="132">
        <f t="shared" si="0"/>
        <v>-30</v>
      </c>
      <c r="H36" s="131">
        <f t="shared" si="1"/>
        <v>-7.407407407407407E-2</v>
      </c>
      <c r="I36" s="129">
        <v>116</v>
      </c>
      <c r="J36" s="129">
        <f>Eingabe2023!D46</f>
        <v>98</v>
      </c>
      <c r="K36" s="132">
        <f t="shared" si="2"/>
        <v>-18</v>
      </c>
      <c r="L36" s="131">
        <f t="shared" si="3"/>
        <v>-0.15517241379310343</v>
      </c>
      <c r="M36" s="133">
        <f t="shared" si="4"/>
        <v>0.28641975308641976</v>
      </c>
      <c r="N36" s="134">
        <f t="shared" si="5"/>
        <v>0.26133333333333331</v>
      </c>
      <c r="O36" s="116">
        <f t="shared" si="6"/>
        <v>-2.5086419753086453E-2</v>
      </c>
      <c r="P36" s="129">
        <v>1</v>
      </c>
      <c r="Q36" s="129">
        <f>Eingabe2023!E46</f>
        <v>1</v>
      </c>
      <c r="R36" s="132">
        <f t="shared" si="7"/>
        <v>0</v>
      </c>
      <c r="S36" s="131">
        <f t="shared" si="8"/>
        <v>0</v>
      </c>
      <c r="T36" s="244">
        <v>115</v>
      </c>
      <c r="U36" s="129">
        <f>Eingabe2023!F46</f>
        <v>97</v>
      </c>
      <c r="V36" s="132">
        <f t="shared" si="9"/>
        <v>-18</v>
      </c>
      <c r="W36" s="131">
        <f t="shared" si="10"/>
        <v>-0.15652173913043477</v>
      </c>
      <c r="X36" s="129">
        <v>81</v>
      </c>
      <c r="Y36" s="134">
        <f t="shared" si="11"/>
        <v>0.70434782608695656</v>
      </c>
      <c r="Z36" s="129">
        <f>Eingabe2023!G46</f>
        <v>80</v>
      </c>
      <c r="AA36" s="140">
        <f t="shared" si="12"/>
        <v>0.82474226804123707</v>
      </c>
      <c r="AB36" s="129">
        <v>31</v>
      </c>
      <c r="AC36" s="134">
        <f t="shared" si="13"/>
        <v>0.26956521739130435</v>
      </c>
      <c r="AD36" s="129">
        <f>Eingabe2023!H46</f>
        <v>15</v>
      </c>
      <c r="AE36" s="134">
        <f t="shared" si="14"/>
        <v>0.15463917525773196</v>
      </c>
      <c r="AF36" s="129">
        <v>1</v>
      </c>
      <c r="AG36" s="134">
        <f t="shared" si="15"/>
        <v>8.6956521739130436E-3</v>
      </c>
      <c r="AH36" s="129">
        <f>Eingabe2023!I46</f>
        <v>2</v>
      </c>
      <c r="AI36" s="134">
        <f t="shared" si="16"/>
        <v>2.0618556701030927E-2</v>
      </c>
      <c r="AJ36" s="129">
        <v>2</v>
      </c>
      <c r="AK36" s="134">
        <f t="shared" si="17"/>
        <v>1.7391304347826087E-2</v>
      </c>
      <c r="AL36" s="129">
        <f>Eingabe2023!J46</f>
        <v>0</v>
      </c>
      <c r="AM36" s="134">
        <f t="shared" si="18"/>
        <v>0</v>
      </c>
    </row>
    <row r="37" spans="2:39" x14ac:dyDescent="0.3">
      <c r="B37" s="124" t="s">
        <v>74</v>
      </c>
      <c r="C37" s="125" t="s">
        <v>77</v>
      </c>
      <c r="D37" s="127" t="s">
        <v>78</v>
      </c>
      <c r="E37" s="129">
        <v>126</v>
      </c>
      <c r="F37" s="129">
        <f>Eingabe2023!C47</f>
        <v>105</v>
      </c>
      <c r="G37" s="132">
        <f t="shared" si="0"/>
        <v>-21</v>
      </c>
      <c r="H37" s="131">
        <f t="shared" si="1"/>
        <v>-0.16666666666666663</v>
      </c>
      <c r="I37" s="129">
        <v>63</v>
      </c>
      <c r="J37" s="129">
        <f>Eingabe2023!D47</f>
        <v>30</v>
      </c>
      <c r="K37" s="132">
        <f t="shared" si="2"/>
        <v>-33</v>
      </c>
      <c r="L37" s="131">
        <f t="shared" si="3"/>
        <v>-0.52380952380952384</v>
      </c>
      <c r="M37" s="133">
        <f t="shared" si="4"/>
        <v>0.5</v>
      </c>
      <c r="N37" s="134">
        <f t="shared" si="5"/>
        <v>0.2857142857142857</v>
      </c>
      <c r="O37" s="116">
        <f t="shared" si="6"/>
        <v>-0.2142857142857143</v>
      </c>
      <c r="P37" s="129">
        <v>1</v>
      </c>
      <c r="Q37" s="129">
        <f>Eingabe2023!E47</f>
        <v>0</v>
      </c>
      <c r="R37" s="132">
        <f t="shared" si="7"/>
        <v>-1</v>
      </c>
      <c r="S37" s="131">
        <f t="shared" si="8"/>
        <v>-1</v>
      </c>
      <c r="T37" s="244">
        <v>62</v>
      </c>
      <c r="U37" s="129">
        <f>Eingabe2023!F47</f>
        <v>30</v>
      </c>
      <c r="V37" s="132">
        <f t="shared" si="9"/>
        <v>-32</v>
      </c>
      <c r="W37" s="131">
        <f t="shared" si="10"/>
        <v>-0.5161290322580645</v>
      </c>
      <c r="X37" s="129">
        <v>39</v>
      </c>
      <c r="Y37" s="134">
        <f t="shared" si="11"/>
        <v>0.62903225806451613</v>
      </c>
      <c r="Z37" s="129">
        <f>Eingabe2023!G47</f>
        <v>19</v>
      </c>
      <c r="AA37" s="140">
        <f t="shared" si="12"/>
        <v>0.6333333333333333</v>
      </c>
      <c r="AB37" s="129">
        <v>21</v>
      </c>
      <c r="AC37" s="134">
        <f t="shared" si="13"/>
        <v>0.33870967741935482</v>
      </c>
      <c r="AD37" s="129">
        <f>Eingabe2023!H47</f>
        <v>11</v>
      </c>
      <c r="AE37" s="134">
        <f t="shared" si="14"/>
        <v>0.36666666666666664</v>
      </c>
      <c r="AF37" s="129">
        <v>2</v>
      </c>
      <c r="AG37" s="134">
        <f t="shared" si="15"/>
        <v>3.2258064516129031E-2</v>
      </c>
      <c r="AH37" s="129">
        <f>Eingabe2023!I47</f>
        <v>0</v>
      </c>
      <c r="AI37" s="134">
        <f t="shared" si="16"/>
        <v>0</v>
      </c>
      <c r="AJ37" s="129">
        <v>0</v>
      </c>
      <c r="AK37" s="134">
        <f t="shared" si="17"/>
        <v>0</v>
      </c>
      <c r="AL37" s="129">
        <f>Eingabe2023!J47</f>
        <v>0</v>
      </c>
      <c r="AM37" s="134">
        <f t="shared" si="18"/>
        <v>0</v>
      </c>
    </row>
    <row r="38" spans="2:39" x14ac:dyDescent="0.3">
      <c r="B38" s="124" t="s">
        <v>74</v>
      </c>
      <c r="C38" s="125" t="s">
        <v>79</v>
      </c>
      <c r="D38" s="127" t="s">
        <v>80</v>
      </c>
      <c r="E38" s="129">
        <v>362</v>
      </c>
      <c r="F38" s="129">
        <f>Eingabe2023!C48</f>
        <v>386</v>
      </c>
      <c r="G38" s="132">
        <f t="shared" si="0"/>
        <v>24</v>
      </c>
      <c r="H38" s="131">
        <f t="shared" si="1"/>
        <v>6.6298342541436517E-2</v>
      </c>
      <c r="I38" s="129">
        <v>173</v>
      </c>
      <c r="J38" s="129">
        <f>Eingabe2023!D48</f>
        <v>109</v>
      </c>
      <c r="K38" s="132">
        <f t="shared" si="2"/>
        <v>-64</v>
      </c>
      <c r="L38" s="131">
        <f t="shared" si="3"/>
        <v>-0.36994219653179194</v>
      </c>
      <c r="M38" s="133">
        <f t="shared" si="4"/>
        <v>0.47790055248618785</v>
      </c>
      <c r="N38" s="134">
        <f t="shared" si="5"/>
        <v>0.28238341968911918</v>
      </c>
      <c r="O38" s="116">
        <f t="shared" si="6"/>
        <v>-0.19551713279706867</v>
      </c>
      <c r="P38" s="129">
        <v>1</v>
      </c>
      <c r="Q38" s="129">
        <f>Eingabe2023!E48</f>
        <v>0</v>
      </c>
      <c r="R38" s="132">
        <f t="shared" si="7"/>
        <v>-1</v>
      </c>
      <c r="S38" s="131">
        <f t="shared" si="8"/>
        <v>-1</v>
      </c>
      <c r="T38" s="244">
        <v>172</v>
      </c>
      <c r="U38" s="129">
        <f>Eingabe2023!F48</f>
        <v>109</v>
      </c>
      <c r="V38" s="132">
        <f t="shared" si="9"/>
        <v>-63</v>
      </c>
      <c r="W38" s="131">
        <f t="shared" si="10"/>
        <v>-0.36627906976744184</v>
      </c>
      <c r="X38" s="129">
        <v>131</v>
      </c>
      <c r="Y38" s="134">
        <f t="shared" si="11"/>
        <v>0.76162790697674421</v>
      </c>
      <c r="Z38" s="129">
        <f>Eingabe2023!G48</f>
        <v>94</v>
      </c>
      <c r="AA38" s="140">
        <f t="shared" si="12"/>
        <v>0.86238532110091748</v>
      </c>
      <c r="AB38" s="129">
        <v>38</v>
      </c>
      <c r="AC38" s="134">
        <f t="shared" si="13"/>
        <v>0.22093023255813954</v>
      </c>
      <c r="AD38" s="129">
        <f>Eingabe2023!H48</f>
        <v>11</v>
      </c>
      <c r="AE38" s="134">
        <f t="shared" si="14"/>
        <v>0.10091743119266056</v>
      </c>
      <c r="AF38" s="129">
        <v>1</v>
      </c>
      <c r="AG38" s="134">
        <f t="shared" si="15"/>
        <v>5.8139534883720929E-3</v>
      </c>
      <c r="AH38" s="129">
        <f>Eingabe2023!I48</f>
        <v>4</v>
      </c>
      <c r="AI38" s="134">
        <f t="shared" si="16"/>
        <v>3.669724770642202E-2</v>
      </c>
      <c r="AJ38" s="129">
        <v>2</v>
      </c>
      <c r="AK38" s="134">
        <f t="shared" si="17"/>
        <v>1.1627906976744186E-2</v>
      </c>
      <c r="AL38" s="129">
        <f>Eingabe2023!J48</f>
        <v>0</v>
      </c>
      <c r="AM38" s="134">
        <f t="shared" si="18"/>
        <v>0</v>
      </c>
    </row>
    <row r="39" spans="2:39" x14ac:dyDescent="0.3">
      <c r="B39" s="124" t="s">
        <v>74</v>
      </c>
      <c r="C39" s="125" t="s">
        <v>81</v>
      </c>
      <c r="D39" s="127" t="s">
        <v>82</v>
      </c>
      <c r="E39" s="129">
        <v>118</v>
      </c>
      <c r="F39" s="129">
        <f>Eingabe2023!C49</f>
        <v>104</v>
      </c>
      <c r="G39" s="132">
        <f t="shared" si="0"/>
        <v>-14</v>
      </c>
      <c r="H39" s="131">
        <f t="shared" si="1"/>
        <v>-0.11864406779661019</v>
      </c>
      <c r="I39" s="129">
        <v>73</v>
      </c>
      <c r="J39" s="129">
        <f>Eingabe2023!D49</f>
        <v>63</v>
      </c>
      <c r="K39" s="132">
        <f t="shared" si="2"/>
        <v>-10</v>
      </c>
      <c r="L39" s="131">
        <f t="shared" si="3"/>
        <v>-0.13698630136986301</v>
      </c>
      <c r="M39" s="133">
        <f t="shared" si="4"/>
        <v>0.61864406779661019</v>
      </c>
      <c r="N39" s="134">
        <f t="shared" si="5"/>
        <v>0.60576923076923073</v>
      </c>
      <c r="O39" s="116">
        <f t="shared" si="6"/>
        <v>-1.287483702737946E-2</v>
      </c>
      <c r="P39" s="129">
        <v>0</v>
      </c>
      <c r="Q39" s="129">
        <f>Eingabe2023!E49</f>
        <v>2</v>
      </c>
      <c r="R39" s="132">
        <f t="shared" si="7"/>
        <v>2</v>
      </c>
      <c r="S39" s="131" t="e">
        <f t="shared" si="8"/>
        <v>#DIV/0!</v>
      </c>
      <c r="T39" s="244">
        <v>73</v>
      </c>
      <c r="U39" s="129">
        <f>Eingabe2023!F49</f>
        <v>61</v>
      </c>
      <c r="V39" s="132">
        <f t="shared" si="9"/>
        <v>-12</v>
      </c>
      <c r="W39" s="131">
        <f t="shared" si="10"/>
        <v>-0.16438356164383561</v>
      </c>
      <c r="X39" s="129">
        <v>51</v>
      </c>
      <c r="Y39" s="134">
        <f t="shared" si="11"/>
        <v>0.69863013698630139</v>
      </c>
      <c r="Z39" s="129">
        <f>Eingabe2023!G49</f>
        <v>29</v>
      </c>
      <c r="AA39" s="140">
        <f t="shared" si="12"/>
        <v>0.47540983606557374</v>
      </c>
      <c r="AB39" s="129">
        <v>21</v>
      </c>
      <c r="AC39" s="134">
        <f t="shared" si="13"/>
        <v>0.28767123287671231</v>
      </c>
      <c r="AD39" s="129">
        <f>Eingabe2023!H49</f>
        <v>31</v>
      </c>
      <c r="AE39" s="134">
        <f t="shared" si="14"/>
        <v>0.50819672131147542</v>
      </c>
      <c r="AF39" s="129">
        <v>1</v>
      </c>
      <c r="AG39" s="134">
        <f t="shared" si="15"/>
        <v>1.3698630136986301E-2</v>
      </c>
      <c r="AH39" s="129">
        <f>Eingabe2023!I49</f>
        <v>1</v>
      </c>
      <c r="AI39" s="134">
        <f t="shared" si="16"/>
        <v>1.6393442622950821E-2</v>
      </c>
      <c r="AJ39" s="129">
        <v>0</v>
      </c>
      <c r="AK39" s="134">
        <f t="shared" si="17"/>
        <v>0</v>
      </c>
      <c r="AL39" s="129">
        <f>Eingabe2023!J49</f>
        <v>0</v>
      </c>
      <c r="AM39" s="134">
        <f t="shared" si="18"/>
        <v>0</v>
      </c>
    </row>
    <row r="40" spans="2:39" x14ac:dyDescent="0.3">
      <c r="B40" s="124" t="s">
        <v>74</v>
      </c>
      <c r="C40" s="125" t="s">
        <v>83</v>
      </c>
      <c r="D40" s="127" t="s">
        <v>84</v>
      </c>
      <c r="E40" s="129">
        <v>160</v>
      </c>
      <c r="F40" s="129">
        <f>Eingabe2023!C50</f>
        <v>147</v>
      </c>
      <c r="G40" s="132">
        <f t="shared" si="0"/>
        <v>-13</v>
      </c>
      <c r="H40" s="131">
        <f t="shared" si="1"/>
        <v>-8.1250000000000044E-2</v>
      </c>
      <c r="I40" s="129">
        <v>51</v>
      </c>
      <c r="J40" s="129">
        <f>Eingabe2023!D50</f>
        <v>45</v>
      </c>
      <c r="K40" s="132">
        <f t="shared" si="2"/>
        <v>-6</v>
      </c>
      <c r="L40" s="131">
        <f t="shared" si="3"/>
        <v>-0.11764705882352944</v>
      </c>
      <c r="M40" s="133">
        <f t="shared" si="4"/>
        <v>0.31874999999999998</v>
      </c>
      <c r="N40" s="134">
        <f t="shared" si="5"/>
        <v>0.30612244897959184</v>
      </c>
      <c r="O40" s="116">
        <f t="shared" si="6"/>
        <v>-1.2627551020408134E-2</v>
      </c>
      <c r="P40" s="129">
        <v>1</v>
      </c>
      <c r="Q40" s="129">
        <f>Eingabe2023!E50</f>
        <v>0</v>
      </c>
      <c r="R40" s="132">
        <f t="shared" si="7"/>
        <v>-1</v>
      </c>
      <c r="S40" s="131">
        <f t="shared" si="8"/>
        <v>-1</v>
      </c>
      <c r="T40" s="244">
        <v>50</v>
      </c>
      <c r="U40" s="129">
        <f>Eingabe2023!F50</f>
        <v>45</v>
      </c>
      <c r="V40" s="132">
        <f t="shared" si="9"/>
        <v>-5</v>
      </c>
      <c r="W40" s="131">
        <f t="shared" si="10"/>
        <v>-9.9999999999999978E-2</v>
      </c>
      <c r="X40" s="129">
        <v>20</v>
      </c>
      <c r="Y40" s="134">
        <f t="shared" si="11"/>
        <v>0.4</v>
      </c>
      <c r="Z40" s="129">
        <f>Eingabe2023!G50</f>
        <v>21</v>
      </c>
      <c r="AA40" s="140">
        <f t="shared" si="12"/>
        <v>0.46666666666666667</v>
      </c>
      <c r="AB40" s="129">
        <v>29</v>
      </c>
      <c r="AC40" s="134">
        <f t="shared" si="13"/>
        <v>0.57999999999999996</v>
      </c>
      <c r="AD40" s="129">
        <f>Eingabe2023!H50</f>
        <v>24</v>
      </c>
      <c r="AE40" s="134">
        <f t="shared" si="14"/>
        <v>0.53333333333333333</v>
      </c>
      <c r="AF40" s="129">
        <v>0</v>
      </c>
      <c r="AG40" s="134">
        <f t="shared" si="15"/>
        <v>0</v>
      </c>
      <c r="AH40" s="129">
        <f>Eingabe2023!I50</f>
        <v>0</v>
      </c>
      <c r="AI40" s="134">
        <f t="shared" si="16"/>
        <v>0</v>
      </c>
      <c r="AJ40" s="129">
        <v>1</v>
      </c>
      <c r="AK40" s="134">
        <f t="shared" si="17"/>
        <v>0.02</v>
      </c>
      <c r="AL40" s="129">
        <f>Eingabe2023!J50</f>
        <v>0</v>
      </c>
      <c r="AM40" s="134">
        <f t="shared" si="18"/>
        <v>0</v>
      </c>
    </row>
    <row r="41" spans="2:39" x14ac:dyDescent="0.3">
      <c r="B41" s="124" t="s">
        <v>74</v>
      </c>
      <c r="C41" s="125" t="s">
        <v>85</v>
      </c>
      <c r="D41" s="127" t="s">
        <v>86</v>
      </c>
      <c r="E41" s="129">
        <v>88</v>
      </c>
      <c r="F41" s="129">
        <f>Eingabe2023!C51</f>
        <v>91</v>
      </c>
      <c r="G41" s="132">
        <f t="shared" si="0"/>
        <v>3</v>
      </c>
      <c r="H41" s="131">
        <f t="shared" si="1"/>
        <v>3.4090909090909172E-2</v>
      </c>
      <c r="I41" s="129">
        <v>34</v>
      </c>
      <c r="J41" s="129">
        <f>Eingabe2023!D51</f>
        <v>28</v>
      </c>
      <c r="K41" s="132">
        <f t="shared" si="2"/>
        <v>-6</v>
      </c>
      <c r="L41" s="131">
        <f t="shared" si="3"/>
        <v>-0.17647058823529416</v>
      </c>
      <c r="M41" s="133">
        <f t="shared" si="4"/>
        <v>0.38636363636363635</v>
      </c>
      <c r="N41" s="134">
        <f t="shared" si="5"/>
        <v>0.30769230769230771</v>
      </c>
      <c r="O41" s="116">
        <f t="shared" si="6"/>
        <v>-7.8671328671328644E-2</v>
      </c>
      <c r="P41" s="129">
        <v>0</v>
      </c>
      <c r="Q41" s="129">
        <f>Eingabe2023!E51</f>
        <v>0</v>
      </c>
      <c r="R41" s="132">
        <f t="shared" si="7"/>
        <v>0</v>
      </c>
      <c r="S41" s="131" t="e">
        <f t="shared" si="8"/>
        <v>#DIV/0!</v>
      </c>
      <c r="T41" s="244">
        <v>34</v>
      </c>
      <c r="U41" s="129">
        <f>Eingabe2023!F51</f>
        <v>28</v>
      </c>
      <c r="V41" s="132">
        <f t="shared" si="9"/>
        <v>-6</v>
      </c>
      <c r="W41" s="131">
        <f t="shared" si="10"/>
        <v>-0.17647058823529416</v>
      </c>
      <c r="X41" s="129">
        <v>28</v>
      </c>
      <c r="Y41" s="134">
        <f t="shared" si="11"/>
        <v>0.82352941176470584</v>
      </c>
      <c r="Z41" s="129">
        <f>Eingabe2023!G51</f>
        <v>20</v>
      </c>
      <c r="AA41" s="140">
        <f t="shared" si="12"/>
        <v>0.7142857142857143</v>
      </c>
      <c r="AB41" s="129">
        <v>5</v>
      </c>
      <c r="AC41" s="134">
        <f t="shared" si="13"/>
        <v>0.14705882352941177</v>
      </c>
      <c r="AD41" s="129">
        <f>Eingabe2023!H51</f>
        <v>7</v>
      </c>
      <c r="AE41" s="134">
        <f t="shared" si="14"/>
        <v>0.25</v>
      </c>
      <c r="AF41" s="129">
        <v>1</v>
      </c>
      <c r="AG41" s="134">
        <f t="shared" si="15"/>
        <v>2.9411764705882353E-2</v>
      </c>
      <c r="AH41" s="129">
        <f>Eingabe2023!I51</f>
        <v>1</v>
      </c>
      <c r="AI41" s="134">
        <f t="shared" si="16"/>
        <v>3.5714285714285712E-2</v>
      </c>
      <c r="AJ41" s="129">
        <v>0</v>
      </c>
      <c r="AK41" s="134">
        <f t="shared" si="17"/>
        <v>0</v>
      </c>
      <c r="AL41" s="129">
        <f>Eingabe2023!J51</f>
        <v>0</v>
      </c>
      <c r="AM41" s="134">
        <f t="shared" si="18"/>
        <v>0</v>
      </c>
    </row>
    <row r="42" spans="2:39" x14ac:dyDescent="0.3">
      <c r="B42" s="124" t="s">
        <v>74</v>
      </c>
      <c r="C42" s="125" t="s">
        <v>87</v>
      </c>
      <c r="D42" s="127" t="s">
        <v>88</v>
      </c>
      <c r="E42" s="129">
        <v>740</v>
      </c>
      <c r="F42" s="129">
        <f>Eingabe2023!C52</f>
        <v>728</v>
      </c>
      <c r="G42" s="132">
        <f t="shared" si="0"/>
        <v>-12</v>
      </c>
      <c r="H42" s="131">
        <f t="shared" si="1"/>
        <v>-1.6216216216216162E-2</v>
      </c>
      <c r="I42" s="129">
        <v>191</v>
      </c>
      <c r="J42" s="129">
        <f>Eingabe2023!D52</f>
        <v>176</v>
      </c>
      <c r="K42" s="132">
        <f t="shared" si="2"/>
        <v>-15</v>
      </c>
      <c r="L42" s="131">
        <f t="shared" si="3"/>
        <v>-7.8534031413612593E-2</v>
      </c>
      <c r="M42" s="133">
        <f t="shared" si="4"/>
        <v>0.25810810810810808</v>
      </c>
      <c r="N42" s="134">
        <f t="shared" si="5"/>
        <v>0.24175824175824176</v>
      </c>
      <c r="O42" s="116">
        <f t="shared" si="6"/>
        <v>-1.6349866349866321E-2</v>
      </c>
      <c r="P42" s="129">
        <v>3</v>
      </c>
      <c r="Q42" s="129">
        <f>Eingabe2023!E52</f>
        <v>4</v>
      </c>
      <c r="R42" s="132">
        <f t="shared" si="7"/>
        <v>1</v>
      </c>
      <c r="S42" s="131">
        <f t="shared" si="8"/>
        <v>0.33333333333333326</v>
      </c>
      <c r="T42" s="244">
        <v>188</v>
      </c>
      <c r="U42" s="129">
        <f>Eingabe2023!F52</f>
        <v>172</v>
      </c>
      <c r="V42" s="132">
        <f t="shared" si="9"/>
        <v>-16</v>
      </c>
      <c r="W42" s="131">
        <f t="shared" si="10"/>
        <v>-8.5106382978723416E-2</v>
      </c>
      <c r="X42" s="129">
        <v>146</v>
      </c>
      <c r="Y42" s="134">
        <f t="shared" si="11"/>
        <v>0.77659574468085102</v>
      </c>
      <c r="Z42" s="129">
        <f>Eingabe2023!G52</f>
        <v>139</v>
      </c>
      <c r="AA42" s="140">
        <f t="shared" si="12"/>
        <v>0.80813953488372092</v>
      </c>
      <c r="AB42" s="129">
        <v>31</v>
      </c>
      <c r="AC42" s="134">
        <f t="shared" si="13"/>
        <v>0.16489361702127658</v>
      </c>
      <c r="AD42" s="129">
        <f>Eingabe2023!H52</f>
        <v>25</v>
      </c>
      <c r="AE42" s="134">
        <f t="shared" si="14"/>
        <v>0.14534883720930233</v>
      </c>
      <c r="AF42" s="129">
        <v>7</v>
      </c>
      <c r="AG42" s="134">
        <f t="shared" si="15"/>
        <v>3.7234042553191488E-2</v>
      </c>
      <c r="AH42" s="129">
        <f>Eingabe2023!I52</f>
        <v>8</v>
      </c>
      <c r="AI42" s="134">
        <f t="shared" si="16"/>
        <v>4.6511627906976744E-2</v>
      </c>
      <c r="AJ42" s="129">
        <v>4</v>
      </c>
      <c r="AK42" s="134">
        <f t="shared" si="17"/>
        <v>2.1276595744680851E-2</v>
      </c>
      <c r="AL42" s="129">
        <f>Eingabe2023!J52</f>
        <v>0</v>
      </c>
      <c r="AM42" s="134">
        <f t="shared" si="18"/>
        <v>0</v>
      </c>
    </row>
    <row r="43" spans="2:39" x14ac:dyDescent="0.3">
      <c r="B43" s="124" t="s">
        <v>74</v>
      </c>
      <c r="C43" s="125" t="s">
        <v>89</v>
      </c>
      <c r="D43" s="127" t="s">
        <v>90</v>
      </c>
      <c r="E43" s="129">
        <v>165</v>
      </c>
      <c r="F43" s="129">
        <f>Eingabe2023!C53</f>
        <v>151</v>
      </c>
      <c r="G43" s="132">
        <f t="shared" si="0"/>
        <v>-14</v>
      </c>
      <c r="H43" s="131">
        <f t="shared" si="1"/>
        <v>-8.484848484848484E-2</v>
      </c>
      <c r="I43" s="129">
        <v>114</v>
      </c>
      <c r="J43" s="129">
        <f>Eingabe2023!D53</f>
        <v>86</v>
      </c>
      <c r="K43" s="132">
        <f t="shared" si="2"/>
        <v>-28</v>
      </c>
      <c r="L43" s="131">
        <f t="shared" si="3"/>
        <v>-0.24561403508771928</v>
      </c>
      <c r="M43" s="133">
        <f t="shared" si="4"/>
        <v>0.69090909090909092</v>
      </c>
      <c r="N43" s="134">
        <f t="shared" si="5"/>
        <v>0.56953642384105962</v>
      </c>
      <c r="O43" s="116">
        <f t="shared" si="6"/>
        <v>-0.12137266706803129</v>
      </c>
      <c r="P43" s="129">
        <v>2</v>
      </c>
      <c r="Q43" s="129">
        <f>Eingabe2023!E53</f>
        <v>2</v>
      </c>
      <c r="R43" s="132">
        <f t="shared" si="7"/>
        <v>0</v>
      </c>
      <c r="S43" s="131">
        <f t="shared" si="8"/>
        <v>0</v>
      </c>
      <c r="T43" s="244">
        <v>112</v>
      </c>
      <c r="U43" s="129">
        <f>Eingabe2023!F53</f>
        <v>84</v>
      </c>
      <c r="V43" s="132">
        <f t="shared" si="9"/>
        <v>-28</v>
      </c>
      <c r="W43" s="131">
        <f t="shared" si="10"/>
        <v>-0.25</v>
      </c>
      <c r="X43" s="129">
        <v>84</v>
      </c>
      <c r="Y43" s="134">
        <f t="shared" si="11"/>
        <v>0.75</v>
      </c>
      <c r="Z43" s="129">
        <f>Eingabe2023!G53</f>
        <v>59</v>
      </c>
      <c r="AA43" s="140">
        <f t="shared" si="12"/>
        <v>0.70238095238095233</v>
      </c>
      <c r="AB43" s="129">
        <v>24</v>
      </c>
      <c r="AC43" s="134">
        <f t="shared" si="13"/>
        <v>0.21428571428571427</v>
      </c>
      <c r="AD43" s="129">
        <f>Eingabe2023!H53</f>
        <v>25</v>
      </c>
      <c r="AE43" s="134">
        <f t="shared" si="14"/>
        <v>0.29761904761904762</v>
      </c>
      <c r="AF43" s="129">
        <v>4</v>
      </c>
      <c r="AG43" s="134">
        <f t="shared" si="15"/>
        <v>3.5714285714285712E-2</v>
      </c>
      <c r="AH43" s="129">
        <f>Eingabe2023!I53</f>
        <v>0</v>
      </c>
      <c r="AI43" s="134">
        <f t="shared" si="16"/>
        <v>0</v>
      </c>
      <c r="AJ43" s="129">
        <v>0</v>
      </c>
      <c r="AK43" s="134">
        <f t="shared" si="17"/>
        <v>0</v>
      </c>
      <c r="AL43" s="129">
        <f>Eingabe2023!J53</f>
        <v>0</v>
      </c>
      <c r="AM43" s="134">
        <f t="shared" si="18"/>
        <v>0</v>
      </c>
    </row>
    <row r="44" spans="2:39" x14ac:dyDescent="0.3">
      <c r="B44" s="124" t="s">
        <v>74</v>
      </c>
      <c r="C44" s="125" t="s">
        <v>91</v>
      </c>
      <c r="D44" s="127" t="s">
        <v>92</v>
      </c>
      <c r="E44" s="129">
        <v>486</v>
      </c>
      <c r="F44" s="129">
        <f>Eingabe2023!C54</f>
        <v>441</v>
      </c>
      <c r="G44" s="132">
        <f t="shared" si="0"/>
        <v>-45</v>
      </c>
      <c r="H44" s="131">
        <f t="shared" si="1"/>
        <v>-9.259259259259256E-2</v>
      </c>
      <c r="I44" s="129">
        <v>150</v>
      </c>
      <c r="J44" s="129">
        <f>Eingabe2023!D54</f>
        <v>81</v>
      </c>
      <c r="K44" s="132">
        <f t="shared" si="2"/>
        <v>-69</v>
      </c>
      <c r="L44" s="131">
        <f t="shared" si="3"/>
        <v>-0.45999999999999996</v>
      </c>
      <c r="M44" s="133">
        <f t="shared" si="4"/>
        <v>0.30864197530864196</v>
      </c>
      <c r="N44" s="134">
        <f t="shared" si="5"/>
        <v>0.18367346938775511</v>
      </c>
      <c r="O44" s="116">
        <f t="shared" si="6"/>
        <v>-0.12496850592088685</v>
      </c>
      <c r="P44" s="129">
        <v>4</v>
      </c>
      <c r="Q44" s="129">
        <f>Eingabe2023!E54</f>
        <v>3</v>
      </c>
      <c r="R44" s="132">
        <f t="shared" si="7"/>
        <v>-1</v>
      </c>
      <c r="S44" s="131">
        <f t="shared" si="8"/>
        <v>-0.25</v>
      </c>
      <c r="T44" s="244">
        <v>146</v>
      </c>
      <c r="U44" s="129">
        <f>Eingabe2023!F54</f>
        <v>78</v>
      </c>
      <c r="V44" s="132">
        <f t="shared" si="9"/>
        <v>-68</v>
      </c>
      <c r="W44" s="131">
        <f t="shared" si="10"/>
        <v>-0.46575342465753422</v>
      </c>
      <c r="X44" s="129">
        <v>53</v>
      </c>
      <c r="Y44" s="134">
        <f t="shared" si="11"/>
        <v>0.36301369863013699</v>
      </c>
      <c r="Z44" s="129">
        <f>Eingabe2023!G54</f>
        <v>42</v>
      </c>
      <c r="AA44" s="140">
        <f t="shared" si="12"/>
        <v>0.53846153846153844</v>
      </c>
      <c r="AB44" s="129">
        <v>85</v>
      </c>
      <c r="AC44" s="134">
        <f t="shared" si="13"/>
        <v>0.5821917808219178</v>
      </c>
      <c r="AD44" s="129">
        <f>Eingabe2023!H54</f>
        <v>34</v>
      </c>
      <c r="AE44" s="134">
        <f t="shared" si="14"/>
        <v>0.4358974358974359</v>
      </c>
      <c r="AF44" s="129">
        <v>4</v>
      </c>
      <c r="AG44" s="134">
        <f t="shared" si="15"/>
        <v>2.7397260273972601E-2</v>
      </c>
      <c r="AH44" s="129">
        <f>Eingabe2023!I54</f>
        <v>2</v>
      </c>
      <c r="AI44" s="134">
        <f t="shared" si="16"/>
        <v>2.564102564102564E-2</v>
      </c>
      <c r="AJ44" s="129">
        <v>4</v>
      </c>
      <c r="AK44" s="134">
        <f t="shared" si="17"/>
        <v>2.7397260273972601E-2</v>
      </c>
      <c r="AL44" s="129">
        <f>Eingabe2023!J54</f>
        <v>0</v>
      </c>
      <c r="AM44" s="134">
        <f t="shared" si="18"/>
        <v>0</v>
      </c>
    </row>
    <row r="45" spans="2:39" x14ac:dyDescent="0.3">
      <c r="B45" s="124" t="s">
        <v>74</v>
      </c>
      <c r="C45" s="125" t="s">
        <v>93</v>
      </c>
      <c r="D45" s="127" t="s">
        <v>94</v>
      </c>
      <c r="E45" s="129">
        <v>208</v>
      </c>
      <c r="F45" s="129">
        <f>Eingabe2023!C55</f>
        <v>190</v>
      </c>
      <c r="G45" s="132">
        <f t="shared" si="0"/>
        <v>-18</v>
      </c>
      <c r="H45" s="131">
        <f t="shared" si="1"/>
        <v>-8.6538461538461564E-2</v>
      </c>
      <c r="I45" s="129">
        <v>45</v>
      </c>
      <c r="J45" s="129">
        <f>Eingabe2023!D55</f>
        <v>37</v>
      </c>
      <c r="K45" s="132">
        <f t="shared" si="2"/>
        <v>-8</v>
      </c>
      <c r="L45" s="131">
        <f t="shared" si="3"/>
        <v>-0.17777777777777781</v>
      </c>
      <c r="M45" s="133">
        <f t="shared" si="4"/>
        <v>0.21634615384615385</v>
      </c>
      <c r="N45" s="134">
        <f t="shared" si="5"/>
        <v>0.19473684210526315</v>
      </c>
      <c r="O45" s="116">
        <f t="shared" si="6"/>
        <v>-2.1609311740890702E-2</v>
      </c>
      <c r="P45" s="129">
        <v>0</v>
      </c>
      <c r="Q45" s="129">
        <f>Eingabe2023!E55</f>
        <v>0</v>
      </c>
      <c r="R45" s="132">
        <f t="shared" si="7"/>
        <v>0</v>
      </c>
      <c r="S45" s="131" t="e">
        <f t="shared" si="8"/>
        <v>#DIV/0!</v>
      </c>
      <c r="T45" s="244">
        <v>45</v>
      </c>
      <c r="U45" s="129">
        <f>Eingabe2023!F55</f>
        <v>37</v>
      </c>
      <c r="V45" s="132">
        <f t="shared" si="9"/>
        <v>-8</v>
      </c>
      <c r="W45" s="131">
        <f t="shared" si="10"/>
        <v>-0.17777777777777781</v>
      </c>
      <c r="X45" s="129">
        <v>11</v>
      </c>
      <c r="Y45" s="134">
        <f t="shared" si="11"/>
        <v>0.24444444444444444</v>
      </c>
      <c r="Z45" s="129">
        <f>Eingabe2023!G55</f>
        <v>9</v>
      </c>
      <c r="AA45" s="140">
        <f t="shared" si="12"/>
        <v>0.24324324324324326</v>
      </c>
      <c r="AB45" s="129">
        <v>29</v>
      </c>
      <c r="AC45" s="134">
        <f t="shared" si="13"/>
        <v>0.64444444444444449</v>
      </c>
      <c r="AD45" s="129">
        <f>Eingabe2023!H55</f>
        <v>27</v>
      </c>
      <c r="AE45" s="134">
        <f t="shared" si="14"/>
        <v>0.72972972972972971</v>
      </c>
      <c r="AF45" s="129">
        <v>1</v>
      </c>
      <c r="AG45" s="134">
        <f t="shared" si="15"/>
        <v>2.2222222222222223E-2</v>
      </c>
      <c r="AH45" s="129">
        <f>Eingabe2023!I55</f>
        <v>1</v>
      </c>
      <c r="AI45" s="134">
        <f t="shared" si="16"/>
        <v>2.7027027027027029E-2</v>
      </c>
      <c r="AJ45" s="129">
        <v>4</v>
      </c>
      <c r="AK45" s="134">
        <f t="shared" si="17"/>
        <v>8.8888888888888892E-2</v>
      </c>
      <c r="AL45" s="129">
        <f>Eingabe2023!J55</f>
        <v>0</v>
      </c>
      <c r="AM45" s="134">
        <f t="shared" si="18"/>
        <v>0</v>
      </c>
    </row>
    <row r="46" spans="2:39" x14ac:dyDescent="0.3">
      <c r="B46" s="124" t="s">
        <v>74</v>
      </c>
      <c r="C46" s="125" t="s">
        <v>95</v>
      </c>
      <c r="D46" s="127" t="s">
        <v>96</v>
      </c>
      <c r="E46" s="129">
        <v>533</v>
      </c>
      <c r="F46" s="129">
        <f>Eingabe2023!C56</f>
        <v>510</v>
      </c>
      <c r="G46" s="132">
        <f t="shared" si="0"/>
        <v>-23</v>
      </c>
      <c r="H46" s="131">
        <f t="shared" si="1"/>
        <v>-4.315196998123827E-2</v>
      </c>
      <c r="I46" s="129">
        <v>130</v>
      </c>
      <c r="J46" s="129">
        <f>Eingabe2023!D56</f>
        <v>45</v>
      </c>
      <c r="K46" s="132">
        <f t="shared" si="2"/>
        <v>-85</v>
      </c>
      <c r="L46" s="131">
        <f t="shared" si="3"/>
        <v>-0.65384615384615385</v>
      </c>
      <c r="M46" s="133">
        <f t="shared" si="4"/>
        <v>0.24390243902439024</v>
      </c>
      <c r="N46" s="134">
        <f t="shared" si="5"/>
        <v>8.8235294117647065E-2</v>
      </c>
      <c r="O46" s="116">
        <f t="shared" si="6"/>
        <v>-0.15566714490674316</v>
      </c>
      <c r="P46" s="129">
        <v>0</v>
      </c>
      <c r="Q46" s="129">
        <f>Eingabe2023!E56</f>
        <v>0</v>
      </c>
      <c r="R46" s="132">
        <f t="shared" si="7"/>
        <v>0</v>
      </c>
      <c r="S46" s="131" t="e">
        <f t="shared" si="8"/>
        <v>#DIV/0!</v>
      </c>
      <c r="T46" s="244">
        <v>130</v>
      </c>
      <c r="U46" s="129">
        <f>Eingabe2023!F56</f>
        <v>45</v>
      </c>
      <c r="V46" s="132">
        <f t="shared" si="9"/>
        <v>-85</v>
      </c>
      <c r="W46" s="131">
        <f t="shared" si="10"/>
        <v>-0.65384615384615385</v>
      </c>
      <c r="X46" s="129">
        <v>43</v>
      </c>
      <c r="Y46" s="134">
        <f t="shared" si="11"/>
        <v>0.33076923076923076</v>
      </c>
      <c r="Z46" s="129">
        <f>Eingabe2023!G56</f>
        <v>22</v>
      </c>
      <c r="AA46" s="140">
        <f t="shared" si="12"/>
        <v>0.48888888888888887</v>
      </c>
      <c r="AB46" s="129">
        <v>80</v>
      </c>
      <c r="AC46" s="134">
        <f t="shared" si="13"/>
        <v>0.61538461538461542</v>
      </c>
      <c r="AD46" s="129">
        <f>Eingabe2023!H56</f>
        <v>23</v>
      </c>
      <c r="AE46" s="134">
        <f t="shared" si="14"/>
        <v>0.51111111111111107</v>
      </c>
      <c r="AF46" s="129">
        <v>3</v>
      </c>
      <c r="AG46" s="134">
        <f t="shared" si="15"/>
        <v>2.3076923076923078E-2</v>
      </c>
      <c r="AH46" s="129">
        <f>Eingabe2023!I56</f>
        <v>0</v>
      </c>
      <c r="AI46" s="134">
        <f t="shared" si="16"/>
        <v>0</v>
      </c>
      <c r="AJ46" s="129">
        <v>4</v>
      </c>
      <c r="AK46" s="134">
        <f t="shared" si="17"/>
        <v>3.0769230769230771E-2</v>
      </c>
      <c r="AL46" s="129">
        <f>Eingabe2023!J56</f>
        <v>0</v>
      </c>
      <c r="AM46" s="134">
        <f t="shared" si="18"/>
        <v>0</v>
      </c>
    </row>
    <row r="47" spans="2:39" x14ac:dyDescent="0.3">
      <c r="B47" s="124" t="s">
        <v>74</v>
      </c>
      <c r="C47" s="125" t="s">
        <v>97</v>
      </c>
      <c r="D47" s="127" t="s">
        <v>98</v>
      </c>
      <c r="E47" s="129">
        <v>303</v>
      </c>
      <c r="F47" s="129">
        <f>Eingabe2023!C57</f>
        <v>283</v>
      </c>
      <c r="G47" s="132">
        <f t="shared" si="0"/>
        <v>-20</v>
      </c>
      <c r="H47" s="131">
        <f t="shared" si="1"/>
        <v>-6.6006600660066028E-2</v>
      </c>
      <c r="I47" s="129">
        <v>147</v>
      </c>
      <c r="J47" s="129">
        <f>Eingabe2023!D57</f>
        <v>97</v>
      </c>
      <c r="K47" s="132">
        <f t="shared" si="2"/>
        <v>-50</v>
      </c>
      <c r="L47" s="131">
        <f t="shared" si="3"/>
        <v>-0.34013605442176875</v>
      </c>
      <c r="M47" s="133">
        <f t="shared" si="4"/>
        <v>0.48514851485148514</v>
      </c>
      <c r="N47" s="134">
        <f t="shared" si="5"/>
        <v>0.34275618374558303</v>
      </c>
      <c r="O47" s="116">
        <f t="shared" si="6"/>
        <v>-0.1423923311059021</v>
      </c>
      <c r="P47" s="129">
        <v>0</v>
      </c>
      <c r="Q47" s="129">
        <f>Eingabe2023!E57</f>
        <v>0</v>
      </c>
      <c r="R47" s="132">
        <f t="shared" si="7"/>
        <v>0</v>
      </c>
      <c r="S47" s="131" t="e">
        <f t="shared" si="8"/>
        <v>#DIV/0!</v>
      </c>
      <c r="T47" s="244">
        <v>147</v>
      </c>
      <c r="U47" s="129">
        <f>Eingabe2023!F57</f>
        <v>97</v>
      </c>
      <c r="V47" s="132">
        <f t="shared" si="9"/>
        <v>-50</v>
      </c>
      <c r="W47" s="131">
        <f t="shared" si="10"/>
        <v>-0.34013605442176875</v>
      </c>
      <c r="X47" s="129">
        <v>97</v>
      </c>
      <c r="Y47" s="134">
        <f t="shared" si="11"/>
        <v>0.65986394557823125</v>
      </c>
      <c r="Z47" s="129">
        <f>Eingabe2023!G57</f>
        <v>69</v>
      </c>
      <c r="AA47" s="140">
        <f t="shared" si="12"/>
        <v>0.71134020618556704</v>
      </c>
      <c r="AB47" s="129">
        <v>50</v>
      </c>
      <c r="AC47" s="134">
        <f t="shared" si="13"/>
        <v>0.3401360544217687</v>
      </c>
      <c r="AD47" s="129">
        <f>Eingabe2023!H57</f>
        <v>26</v>
      </c>
      <c r="AE47" s="134">
        <f t="shared" si="14"/>
        <v>0.26804123711340205</v>
      </c>
      <c r="AF47" s="129">
        <v>0</v>
      </c>
      <c r="AG47" s="134">
        <f t="shared" si="15"/>
        <v>0</v>
      </c>
      <c r="AH47" s="129">
        <f>Eingabe2023!I57</f>
        <v>2</v>
      </c>
      <c r="AI47" s="134">
        <f t="shared" si="16"/>
        <v>2.0618556701030927E-2</v>
      </c>
      <c r="AJ47" s="129">
        <v>0</v>
      </c>
      <c r="AK47" s="134">
        <f t="shared" si="17"/>
        <v>0</v>
      </c>
      <c r="AL47" s="129">
        <f>Eingabe2023!J57</f>
        <v>0</v>
      </c>
      <c r="AM47" s="134">
        <f t="shared" si="18"/>
        <v>0</v>
      </c>
    </row>
    <row r="48" spans="2:39" x14ac:dyDescent="0.3">
      <c r="B48" s="124" t="s">
        <v>74</v>
      </c>
      <c r="C48" s="125" t="s">
        <v>99</v>
      </c>
      <c r="D48" s="127" t="s">
        <v>100</v>
      </c>
      <c r="E48" s="129">
        <v>232</v>
      </c>
      <c r="F48" s="129">
        <f>Eingabe2023!C58</f>
        <v>231</v>
      </c>
      <c r="G48" s="132">
        <f t="shared" si="0"/>
        <v>-1</v>
      </c>
      <c r="H48" s="131">
        <f t="shared" si="1"/>
        <v>-4.3103448275861878E-3</v>
      </c>
      <c r="I48" s="129">
        <v>99</v>
      </c>
      <c r="J48" s="129">
        <f>Eingabe2023!D58</f>
        <v>89</v>
      </c>
      <c r="K48" s="132">
        <f t="shared" si="2"/>
        <v>-10</v>
      </c>
      <c r="L48" s="131">
        <f t="shared" si="3"/>
        <v>-0.10101010101010099</v>
      </c>
      <c r="M48" s="133">
        <f t="shared" si="4"/>
        <v>0.42672413793103448</v>
      </c>
      <c r="N48" s="134">
        <f t="shared" si="5"/>
        <v>0.38528138528138528</v>
      </c>
      <c r="O48" s="116">
        <f t="shared" si="6"/>
        <v>-4.1442752649649195E-2</v>
      </c>
      <c r="P48" s="129">
        <v>3</v>
      </c>
      <c r="Q48" s="129">
        <f>Eingabe2023!E58</f>
        <v>1</v>
      </c>
      <c r="R48" s="132">
        <f t="shared" si="7"/>
        <v>-2</v>
      </c>
      <c r="S48" s="131">
        <f t="shared" si="8"/>
        <v>-0.66666666666666674</v>
      </c>
      <c r="T48" s="244">
        <v>96</v>
      </c>
      <c r="U48" s="129">
        <f>Eingabe2023!F58</f>
        <v>88</v>
      </c>
      <c r="V48" s="132">
        <f t="shared" si="9"/>
        <v>-8</v>
      </c>
      <c r="W48" s="131">
        <f t="shared" si="10"/>
        <v>-8.333333333333337E-2</v>
      </c>
      <c r="X48" s="129">
        <v>21</v>
      </c>
      <c r="Y48" s="134">
        <f t="shared" si="11"/>
        <v>0.21875</v>
      </c>
      <c r="Z48" s="129">
        <f>Eingabe2023!G58</f>
        <v>40</v>
      </c>
      <c r="AA48" s="140">
        <f t="shared" si="12"/>
        <v>0.45454545454545453</v>
      </c>
      <c r="AB48" s="129">
        <v>46</v>
      </c>
      <c r="AC48" s="134">
        <f t="shared" si="13"/>
        <v>0.47916666666666669</v>
      </c>
      <c r="AD48" s="129">
        <f>Eingabe2023!H58</f>
        <v>46</v>
      </c>
      <c r="AE48" s="134">
        <f t="shared" si="14"/>
        <v>0.52272727272727271</v>
      </c>
      <c r="AF48" s="129">
        <v>27</v>
      </c>
      <c r="AG48" s="134">
        <f t="shared" si="15"/>
        <v>0.28125</v>
      </c>
      <c r="AH48" s="129">
        <f>Eingabe2023!I58</f>
        <v>2</v>
      </c>
      <c r="AI48" s="134">
        <f t="shared" si="16"/>
        <v>2.2727272727272728E-2</v>
      </c>
      <c r="AJ48" s="129">
        <v>2</v>
      </c>
      <c r="AK48" s="134">
        <f t="shared" si="17"/>
        <v>2.0833333333333332E-2</v>
      </c>
      <c r="AL48" s="129">
        <f>Eingabe2023!J58</f>
        <v>0</v>
      </c>
      <c r="AM48" s="134">
        <f t="shared" si="18"/>
        <v>0</v>
      </c>
    </row>
    <row r="49" spans="2:39" x14ac:dyDescent="0.3">
      <c r="B49" s="124" t="s">
        <v>74</v>
      </c>
      <c r="C49" s="125" t="s">
        <v>101</v>
      </c>
      <c r="D49" s="127" t="s">
        <v>102</v>
      </c>
      <c r="E49" s="129">
        <v>171</v>
      </c>
      <c r="F49" s="129">
        <f>Eingabe2023!C59</f>
        <v>160</v>
      </c>
      <c r="G49" s="132">
        <f t="shared" si="0"/>
        <v>-11</v>
      </c>
      <c r="H49" s="131">
        <f t="shared" si="1"/>
        <v>-6.4327485380117011E-2</v>
      </c>
      <c r="I49" s="129">
        <v>53</v>
      </c>
      <c r="J49" s="129">
        <f>Eingabe2023!D59</f>
        <v>35</v>
      </c>
      <c r="K49" s="132">
        <f t="shared" si="2"/>
        <v>-18</v>
      </c>
      <c r="L49" s="131">
        <f t="shared" si="3"/>
        <v>-0.339622641509434</v>
      </c>
      <c r="M49" s="133">
        <f t="shared" si="4"/>
        <v>0.30994152046783624</v>
      </c>
      <c r="N49" s="134">
        <f t="shared" si="5"/>
        <v>0.21875</v>
      </c>
      <c r="O49" s="116">
        <f t="shared" si="6"/>
        <v>-9.119152046783624E-2</v>
      </c>
      <c r="P49" s="129">
        <v>0</v>
      </c>
      <c r="Q49" s="129">
        <f>Eingabe2023!E59</f>
        <v>0</v>
      </c>
      <c r="R49" s="132">
        <f t="shared" si="7"/>
        <v>0</v>
      </c>
      <c r="S49" s="131" t="e">
        <f t="shared" si="8"/>
        <v>#DIV/0!</v>
      </c>
      <c r="T49" s="244">
        <v>53</v>
      </c>
      <c r="U49" s="129">
        <f>Eingabe2023!F59</f>
        <v>35</v>
      </c>
      <c r="V49" s="132">
        <f t="shared" si="9"/>
        <v>-18</v>
      </c>
      <c r="W49" s="131">
        <f t="shared" si="10"/>
        <v>-0.339622641509434</v>
      </c>
      <c r="X49" s="129">
        <v>41</v>
      </c>
      <c r="Y49" s="134">
        <f t="shared" si="11"/>
        <v>0.77358490566037741</v>
      </c>
      <c r="Z49" s="129">
        <f>Eingabe2023!G59</f>
        <v>22</v>
      </c>
      <c r="AA49" s="140">
        <f t="shared" si="12"/>
        <v>0.62857142857142856</v>
      </c>
      <c r="AB49" s="129">
        <v>10</v>
      </c>
      <c r="AC49" s="134">
        <f t="shared" si="13"/>
        <v>0.18867924528301888</v>
      </c>
      <c r="AD49" s="129">
        <f>Eingabe2023!H59</f>
        <v>13</v>
      </c>
      <c r="AE49" s="134">
        <f t="shared" si="14"/>
        <v>0.37142857142857144</v>
      </c>
      <c r="AF49" s="129">
        <v>1</v>
      </c>
      <c r="AG49" s="134">
        <f t="shared" si="15"/>
        <v>1.8867924528301886E-2</v>
      </c>
      <c r="AH49" s="129">
        <f>Eingabe2023!I59</f>
        <v>0</v>
      </c>
      <c r="AI49" s="134">
        <f t="shared" si="16"/>
        <v>0</v>
      </c>
      <c r="AJ49" s="129">
        <v>1</v>
      </c>
      <c r="AK49" s="134">
        <f t="shared" si="17"/>
        <v>1.8867924528301886E-2</v>
      </c>
      <c r="AL49" s="129">
        <f>Eingabe2023!J59</f>
        <v>0</v>
      </c>
      <c r="AM49" s="134">
        <f t="shared" si="18"/>
        <v>0</v>
      </c>
    </row>
    <row r="50" spans="2:39" x14ac:dyDescent="0.3">
      <c r="B50" s="124" t="s">
        <v>74</v>
      </c>
      <c r="C50" s="125" t="s">
        <v>103</v>
      </c>
      <c r="D50" s="127" t="s">
        <v>104</v>
      </c>
      <c r="E50" s="129">
        <v>373</v>
      </c>
      <c r="F50" s="129">
        <f>Eingabe2023!C60</f>
        <v>369</v>
      </c>
      <c r="G50" s="132">
        <f t="shared" si="0"/>
        <v>-4</v>
      </c>
      <c r="H50" s="131">
        <f t="shared" si="1"/>
        <v>-1.072386058981234E-2</v>
      </c>
      <c r="I50" s="129">
        <v>135</v>
      </c>
      <c r="J50" s="129">
        <f>Eingabe2023!D60</f>
        <v>104</v>
      </c>
      <c r="K50" s="132">
        <f t="shared" si="2"/>
        <v>-31</v>
      </c>
      <c r="L50" s="131">
        <f t="shared" si="3"/>
        <v>-0.22962962962962963</v>
      </c>
      <c r="M50" s="133">
        <f t="shared" si="4"/>
        <v>0.36193029490616624</v>
      </c>
      <c r="N50" s="134">
        <f t="shared" si="5"/>
        <v>0.28184281842818426</v>
      </c>
      <c r="O50" s="116">
        <f t="shared" si="6"/>
        <v>-8.0087476477981978E-2</v>
      </c>
      <c r="P50" s="129">
        <v>0</v>
      </c>
      <c r="Q50" s="129">
        <f>Eingabe2023!E60</f>
        <v>0</v>
      </c>
      <c r="R50" s="132">
        <f t="shared" si="7"/>
        <v>0</v>
      </c>
      <c r="S50" s="131" t="e">
        <f t="shared" si="8"/>
        <v>#DIV/0!</v>
      </c>
      <c r="T50" s="244">
        <v>135</v>
      </c>
      <c r="U50" s="129">
        <f>Eingabe2023!F60</f>
        <v>104</v>
      </c>
      <c r="V50" s="132">
        <f t="shared" si="9"/>
        <v>-31</v>
      </c>
      <c r="W50" s="131">
        <f t="shared" si="10"/>
        <v>-0.22962962962962963</v>
      </c>
      <c r="X50" s="129">
        <v>86</v>
      </c>
      <c r="Y50" s="134">
        <f t="shared" si="11"/>
        <v>0.63703703703703707</v>
      </c>
      <c r="Z50" s="129">
        <f>Eingabe2023!G60</f>
        <v>58</v>
      </c>
      <c r="AA50" s="140">
        <f t="shared" si="12"/>
        <v>0.55769230769230771</v>
      </c>
      <c r="AB50" s="129">
        <v>32</v>
      </c>
      <c r="AC50" s="134">
        <f t="shared" si="13"/>
        <v>0.23703703703703705</v>
      </c>
      <c r="AD50" s="129">
        <f>Eingabe2023!H60</f>
        <v>30</v>
      </c>
      <c r="AE50" s="134">
        <f t="shared" si="14"/>
        <v>0.28846153846153844</v>
      </c>
      <c r="AF50" s="129">
        <v>17</v>
      </c>
      <c r="AG50" s="134">
        <f t="shared" si="15"/>
        <v>0.12592592592592591</v>
      </c>
      <c r="AH50" s="129">
        <f>Eingabe2023!I60</f>
        <v>16</v>
      </c>
      <c r="AI50" s="134">
        <f t="shared" si="16"/>
        <v>0.15384615384615385</v>
      </c>
      <c r="AJ50" s="129">
        <v>0</v>
      </c>
      <c r="AK50" s="134">
        <f t="shared" si="17"/>
        <v>0</v>
      </c>
      <c r="AL50" s="129">
        <f>Eingabe2023!J60</f>
        <v>0</v>
      </c>
      <c r="AM50" s="134">
        <f t="shared" si="18"/>
        <v>0</v>
      </c>
    </row>
    <row r="51" spans="2:39" x14ac:dyDescent="0.3">
      <c r="B51" s="124" t="s">
        <v>74</v>
      </c>
      <c r="C51" s="125" t="s">
        <v>105</v>
      </c>
      <c r="D51" s="127" t="s">
        <v>106</v>
      </c>
      <c r="E51" s="129">
        <v>619</v>
      </c>
      <c r="F51" s="129">
        <f>Eingabe2023!C61</f>
        <v>608</v>
      </c>
      <c r="G51" s="132">
        <f t="shared" si="0"/>
        <v>-11</v>
      </c>
      <c r="H51" s="131">
        <f t="shared" si="1"/>
        <v>-1.7770597738287597E-2</v>
      </c>
      <c r="I51" s="129">
        <v>82</v>
      </c>
      <c r="J51" s="129">
        <f>Eingabe2023!D61</f>
        <v>111</v>
      </c>
      <c r="K51" s="132">
        <f t="shared" si="2"/>
        <v>29</v>
      </c>
      <c r="L51" s="131">
        <f t="shared" si="3"/>
        <v>0.35365853658536595</v>
      </c>
      <c r="M51" s="133">
        <f t="shared" si="4"/>
        <v>0.13247172859450726</v>
      </c>
      <c r="N51" s="134">
        <f t="shared" si="5"/>
        <v>0.18256578947368421</v>
      </c>
      <c r="O51" s="116">
        <f t="shared" si="6"/>
        <v>5.0094060879176949E-2</v>
      </c>
      <c r="P51" s="129">
        <v>0</v>
      </c>
      <c r="Q51" s="129">
        <f>Eingabe2023!E61</f>
        <v>0</v>
      </c>
      <c r="R51" s="132">
        <f t="shared" si="7"/>
        <v>0</v>
      </c>
      <c r="S51" s="131" t="e">
        <f t="shared" si="8"/>
        <v>#DIV/0!</v>
      </c>
      <c r="T51" s="244">
        <v>82</v>
      </c>
      <c r="U51" s="129">
        <f>Eingabe2023!F61</f>
        <v>111</v>
      </c>
      <c r="V51" s="132">
        <f t="shared" si="9"/>
        <v>29</v>
      </c>
      <c r="W51" s="131">
        <f t="shared" si="10"/>
        <v>0.35365853658536595</v>
      </c>
      <c r="X51" s="129">
        <v>57</v>
      </c>
      <c r="Y51" s="134">
        <f t="shared" si="11"/>
        <v>0.69512195121951215</v>
      </c>
      <c r="Z51" s="129">
        <f>Eingabe2023!G61</f>
        <v>48</v>
      </c>
      <c r="AA51" s="140">
        <f t="shared" si="12"/>
        <v>0.43243243243243246</v>
      </c>
      <c r="AB51" s="129">
        <v>22</v>
      </c>
      <c r="AC51" s="134">
        <f t="shared" si="13"/>
        <v>0.26829268292682928</v>
      </c>
      <c r="AD51" s="129">
        <f>Eingabe2023!H61</f>
        <v>60</v>
      </c>
      <c r="AE51" s="134">
        <f t="shared" si="14"/>
        <v>0.54054054054054057</v>
      </c>
      <c r="AF51" s="129">
        <v>1</v>
      </c>
      <c r="AG51" s="134">
        <f t="shared" si="15"/>
        <v>1.2195121951219513E-2</v>
      </c>
      <c r="AH51" s="129">
        <f>Eingabe2023!I61</f>
        <v>3</v>
      </c>
      <c r="AI51" s="134">
        <f t="shared" si="16"/>
        <v>2.7027027027027029E-2</v>
      </c>
      <c r="AJ51" s="129">
        <v>2</v>
      </c>
      <c r="AK51" s="134">
        <f t="shared" si="17"/>
        <v>2.4390243902439025E-2</v>
      </c>
      <c r="AL51" s="129">
        <f>Eingabe2023!J61</f>
        <v>0</v>
      </c>
      <c r="AM51" s="134">
        <f t="shared" si="18"/>
        <v>0</v>
      </c>
    </row>
    <row r="52" spans="2:39" x14ac:dyDescent="0.3">
      <c r="B52" s="124" t="s">
        <v>74</v>
      </c>
      <c r="C52" s="125" t="s">
        <v>107</v>
      </c>
      <c r="D52" s="127" t="s">
        <v>108</v>
      </c>
      <c r="E52" s="129">
        <v>356</v>
      </c>
      <c r="F52" s="129">
        <f>Eingabe2023!C62</f>
        <v>326</v>
      </c>
      <c r="G52" s="132">
        <f t="shared" si="0"/>
        <v>-30</v>
      </c>
      <c r="H52" s="131">
        <f t="shared" si="1"/>
        <v>-8.4269662921348298E-2</v>
      </c>
      <c r="I52" s="129">
        <v>91</v>
      </c>
      <c r="J52" s="129">
        <f>Eingabe2023!D62</f>
        <v>75</v>
      </c>
      <c r="K52" s="132">
        <f t="shared" si="2"/>
        <v>-16</v>
      </c>
      <c r="L52" s="131">
        <f t="shared" si="3"/>
        <v>-0.17582417582417587</v>
      </c>
      <c r="M52" s="133">
        <f t="shared" si="4"/>
        <v>0.2556179775280899</v>
      </c>
      <c r="N52" s="134">
        <f t="shared" si="5"/>
        <v>0.23006134969325154</v>
      </c>
      <c r="O52" s="116">
        <f t="shared" si="6"/>
        <v>-2.5556627834838364E-2</v>
      </c>
      <c r="P52" s="129">
        <v>1</v>
      </c>
      <c r="Q52" s="129">
        <f>Eingabe2023!E62</f>
        <v>1</v>
      </c>
      <c r="R52" s="132">
        <f t="shared" si="7"/>
        <v>0</v>
      </c>
      <c r="S52" s="131">
        <f t="shared" si="8"/>
        <v>0</v>
      </c>
      <c r="T52" s="244">
        <v>90</v>
      </c>
      <c r="U52" s="129">
        <f>Eingabe2023!F62</f>
        <v>74</v>
      </c>
      <c r="V52" s="132">
        <f t="shared" si="9"/>
        <v>-16</v>
      </c>
      <c r="W52" s="131">
        <f t="shared" si="10"/>
        <v>-0.17777777777777781</v>
      </c>
      <c r="X52" s="129">
        <v>40</v>
      </c>
      <c r="Y52" s="134">
        <f t="shared" si="11"/>
        <v>0.44444444444444442</v>
      </c>
      <c r="Z52" s="129">
        <f>Eingabe2023!G62</f>
        <v>30</v>
      </c>
      <c r="AA52" s="140">
        <f t="shared" si="12"/>
        <v>0.40540540540540543</v>
      </c>
      <c r="AB52" s="129">
        <v>45</v>
      </c>
      <c r="AC52" s="134">
        <f t="shared" si="13"/>
        <v>0.5</v>
      </c>
      <c r="AD52" s="129">
        <f>Eingabe2023!H62</f>
        <v>44</v>
      </c>
      <c r="AE52" s="134">
        <f t="shared" si="14"/>
        <v>0.59459459459459463</v>
      </c>
      <c r="AF52" s="129">
        <v>4</v>
      </c>
      <c r="AG52" s="134">
        <f t="shared" si="15"/>
        <v>4.4444444444444446E-2</v>
      </c>
      <c r="AH52" s="129">
        <f>Eingabe2023!I62</f>
        <v>0</v>
      </c>
      <c r="AI52" s="134">
        <f t="shared" si="16"/>
        <v>0</v>
      </c>
      <c r="AJ52" s="129">
        <v>1</v>
      </c>
      <c r="AK52" s="134">
        <f t="shared" si="17"/>
        <v>1.1111111111111112E-2</v>
      </c>
      <c r="AL52" s="129">
        <f>Eingabe2023!J62</f>
        <v>0</v>
      </c>
      <c r="AM52" s="134">
        <f t="shared" si="18"/>
        <v>0</v>
      </c>
    </row>
    <row r="53" spans="2:39" x14ac:dyDescent="0.3">
      <c r="B53" s="124" t="s">
        <v>74</v>
      </c>
      <c r="C53" s="125" t="s">
        <v>109</v>
      </c>
      <c r="D53" s="127" t="s">
        <v>110</v>
      </c>
      <c r="E53" s="129">
        <v>329</v>
      </c>
      <c r="F53" s="129">
        <f>Eingabe2023!C63</f>
        <v>322</v>
      </c>
      <c r="G53" s="132">
        <f t="shared" si="0"/>
        <v>-7</v>
      </c>
      <c r="H53" s="131">
        <f t="shared" si="1"/>
        <v>-2.1276595744680882E-2</v>
      </c>
      <c r="I53" s="129">
        <v>139</v>
      </c>
      <c r="J53" s="129">
        <f>Eingabe2023!D63</f>
        <v>102</v>
      </c>
      <c r="K53" s="132">
        <f t="shared" si="2"/>
        <v>-37</v>
      </c>
      <c r="L53" s="131">
        <f t="shared" si="3"/>
        <v>-0.26618705035971224</v>
      </c>
      <c r="M53" s="133">
        <f t="shared" si="4"/>
        <v>0.42249240121580545</v>
      </c>
      <c r="N53" s="134">
        <f t="shared" si="5"/>
        <v>0.31677018633540371</v>
      </c>
      <c r="O53" s="116">
        <f t="shared" si="6"/>
        <v>-0.10572221488040173</v>
      </c>
      <c r="P53" s="129">
        <v>1</v>
      </c>
      <c r="Q53" s="129">
        <f>Eingabe2023!E63</f>
        <v>1</v>
      </c>
      <c r="R53" s="132">
        <f t="shared" si="7"/>
        <v>0</v>
      </c>
      <c r="S53" s="131">
        <f t="shared" si="8"/>
        <v>0</v>
      </c>
      <c r="T53" s="244">
        <v>138</v>
      </c>
      <c r="U53" s="129">
        <f>Eingabe2023!F63</f>
        <v>101</v>
      </c>
      <c r="V53" s="132">
        <f t="shared" si="9"/>
        <v>-37</v>
      </c>
      <c r="W53" s="131">
        <f t="shared" si="10"/>
        <v>-0.26811594202898548</v>
      </c>
      <c r="X53" s="129">
        <v>108</v>
      </c>
      <c r="Y53" s="134">
        <f t="shared" si="11"/>
        <v>0.78260869565217395</v>
      </c>
      <c r="Z53" s="129">
        <f>Eingabe2023!G63</f>
        <v>94</v>
      </c>
      <c r="AA53" s="140">
        <f t="shared" si="12"/>
        <v>0.93069306930693074</v>
      </c>
      <c r="AB53" s="129">
        <v>26</v>
      </c>
      <c r="AC53" s="134">
        <f t="shared" si="13"/>
        <v>0.18840579710144928</v>
      </c>
      <c r="AD53" s="129">
        <f>Eingabe2023!H63</f>
        <v>6</v>
      </c>
      <c r="AE53" s="134">
        <f t="shared" si="14"/>
        <v>5.9405940594059403E-2</v>
      </c>
      <c r="AF53" s="129">
        <v>4</v>
      </c>
      <c r="AG53" s="134">
        <f t="shared" si="15"/>
        <v>2.8985507246376812E-2</v>
      </c>
      <c r="AH53" s="129">
        <f>Eingabe2023!I63</f>
        <v>1</v>
      </c>
      <c r="AI53" s="134">
        <f t="shared" si="16"/>
        <v>9.9009900990099011E-3</v>
      </c>
      <c r="AJ53" s="129">
        <v>0</v>
      </c>
      <c r="AK53" s="134">
        <f t="shared" si="17"/>
        <v>0</v>
      </c>
      <c r="AL53" s="129">
        <f>Eingabe2023!J63</f>
        <v>0</v>
      </c>
      <c r="AM53" s="134">
        <f t="shared" si="18"/>
        <v>0</v>
      </c>
    </row>
    <row r="54" spans="2:39" x14ac:dyDescent="0.3">
      <c r="B54" s="124" t="s">
        <v>74</v>
      </c>
      <c r="C54" s="125" t="s">
        <v>111</v>
      </c>
      <c r="D54" s="127" t="s">
        <v>112</v>
      </c>
      <c r="E54" s="129">
        <v>592</v>
      </c>
      <c r="F54" s="129">
        <f>Eingabe2023!C64</f>
        <v>577</v>
      </c>
      <c r="G54" s="132">
        <f t="shared" si="0"/>
        <v>-15</v>
      </c>
      <c r="H54" s="131">
        <f t="shared" si="1"/>
        <v>-2.5337837837837829E-2</v>
      </c>
      <c r="I54" s="129">
        <v>208</v>
      </c>
      <c r="J54" s="129">
        <f>Eingabe2023!D64</f>
        <v>146</v>
      </c>
      <c r="K54" s="132">
        <f t="shared" si="2"/>
        <v>-62</v>
      </c>
      <c r="L54" s="131">
        <f t="shared" si="3"/>
        <v>-0.29807692307692313</v>
      </c>
      <c r="M54" s="133">
        <f t="shared" si="4"/>
        <v>0.35135135135135137</v>
      </c>
      <c r="N54" s="134">
        <f t="shared" si="5"/>
        <v>0.2530329289428076</v>
      </c>
      <c r="O54" s="116">
        <f t="shared" si="6"/>
        <v>-9.8318422408543771E-2</v>
      </c>
      <c r="P54" s="129">
        <v>3</v>
      </c>
      <c r="Q54" s="129">
        <f>Eingabe2023!E64</f>
        <v>3</v>
      </c>
      <c r="R54" s="132">
        <f t="shared" si="7"/>
        <v>0</v>
      </c>
      <c r="S54" s="131">
        <f t="shared" si="8"/>
        <v>0</v>
      </c>
      <c r="T54" s="244">
        <v>205</v>
      </c>
      <c r="U54" s="129">
        <f>Eingabe2023!F64</f>
        <v>143</v>
      </c>
      <c r="V54" s="132">
        <f t="shared" si="9"/>
        <v>-62</v>
      </c>
      <c r="W54" s="131">
        <f t="shared" si="10"/>
        <v>-0.30243902439024395</v>
      </c>
      <c r="X54" s="129">
        <v>171</v>
      </c>
      <c r="Y54" s="134">
        <f t="shared" si="11"/>
        <v>0.8341463414634146</v>
      </c>
      <c r="Z54" s="129">
        <f>Eingabe2023!G64</f>
        <v>118</v>
      </c>
      <c r="AA54" s="140">
        <f t="shared" si="12"/>
        <v>0.82517482517482521</v>
      </c>
      <c r="AB54" s="129">
        <v>17</v>
      </c>
      <c r="AC54" s="134">
        <f t="shared" si="13"/>
        <v>8.2926829268292687E-2</v>
      </c>
      <c r="AD54" s="129">
        <f>Eingabe2023!H64</f>
        <v>20</v>
      </c>
      <c r="AE54" s="134">
        <f t="shared" si="14"/>
        <v>0.13986013986013987</v>
      </c>
      <c r="AF54" s="129">
        <v>15</v>
      </c>
      <c r="AG54" s="134">
        <f t="shared" si="15"/>
        <v>7.3170731707317069E-2</v>
      </c>
      <c r="AH54" s="129">
        <f>Eingabe2023!I64</f>
        <v>5</v>
      </c>
      <c r="AI54" s="134">
        <f t="shared" si="16"/>
        <v>3.4965034965034968E-2</v>
      </c>
      <c r="AJ54" s="129">
        <v>2</v>
      </c>
      <c r="AK54" s="134">
        <f t="shared" si="17"/>
        <v>9.7560975609756097E-3</v>
      </c>
      <c r="AL54" s="129">
        <f>Eingabe2023!J64</f>
        <v>0</v>
      </c>
      <c r="AM54" s="134">
        <f t="shared" si="18"/>
        <v>0</v>
      </c>
    </row>
    <row r="55" spans="2:39" x14ac:dyDescent="0.3">
      <c r="B55" s="124" t="s">
        <v>74</v>
      </c>
      <c r="C55" s="125" t="s">
        <v>113</v>
      </c>
      <c r="D55" s="127" t="s">
        <v>114</v>
      </c>
      <c r="E55" s="129">
        <v>33</v>
      </c>
      <c r="F55" s="129">
        <f>Eingabe2023!C65</f>
        <v>27</v>
      </c>
      <c r="G55" s="132">
        <f t="shared" si="0"/>
        <v>-6</v>
      </c>
      <c r="H55" s="131">
        <f t="shared" si="1"/>
        <v>-0.18181818181818177</v>
      </c>
      <c r="I55" s="129">
        <v>12</v>
      </c>
      <c r="J55" s="129">
        <f>Eingabe2023!D65</f>
        <v>11</v>
      </c>
      <c r="K55" s="132">
        <f t="shared" si="2"/>
        <v>-1</v>
      </c>
      <c r="L55" s="131">
        <f t="shared" si="3"/>
        <v>-8.333333333333337E-2</v>
      </c>
      <c r="M55" s="133">
        <f t="shared" si="4"/>
        <v>0.36363636363636365</v>
      </c>
      <c r="N55" s="134">
        <f t="shared" si="5"/>
        <v>0.40740740740740738</v>
      </c>
      <c r="O55" s="116">
        <f t="shared" si="6"/>
        <v>4.3771043771043738E-2</v>
      </c>
      <c r="P55" s="129">
        <v>0</v>
      </c>
      <c r="Q55" s="129">
        <f>Eingabe2023!E65</f>
        <v>1</v>
      </c>
      <c r="R55" s="132">
        <f t="shared" si="7"/>
        <v>1</v>
      </c>
      <c r="S55" s="131" t="e">
        <f t="shared" si="8"/>
        <v>#DIV/0!</v>
      </c>
      <c r="T55" s="244">
        <v>12</v>
      </c>
      <c r="U55" s="129">
        <f>Eingabe2023!F65</f>
        <v>10</v>
      </c>
      <c r="V55" s="132">
        <f t="shared" si="9"/>
        <v>-2</v>
      </c>
      <c r="W55" s="131">
        <f t="shared" si="10"/>
        <v>-0.16666666666666663</v>
      </c>
      <c r="X55" s="129">
        <v>3</v>
      </c>
      <c r="Y55" s="134">
        <f t="shared" si="11"/>
        <v>0.25</v>
      </c>
      <c r="Z55" s="129">
        <f>Eingabe2023!G65</f>
        <v>1</v>
      </c>
      <c r="AA55" s="140">
        <f t="shared" si="12"/>
        <v>0.1</v>
      </c>
      <c r="AB55" s="129">
        <v>9</v>
      </c>
      <c r="AC55" s="134">
        <f t="shared" si="13"/>
        <v>0.75</v>
      </c>
      <c r="AD55" s="129">
        <f>Eingabe2023!H65</f>
        <v>9</v>
      </c>
      <c r="AE55" s="134">
        <f t="shared" si="14"/>
        <v>0.9</v>
      </c>
      <c r="AF55" s="129">
        <v>0</v>
      </c>
      <c r="AG55" s="134">
        <f t="shared" si="15"/>
        <v>0</v>
      </c>
      <c r="AH55" s="129">
        <f>Eingabe2023!I65</f>
        <v>0</v>
      </c>
      <c r="AI55" s="134">
        <f t="shared" si="16"/>
        <v>0</v>
      </c>
      <c r="AJ55" s="129">
        <v>0</v>
      </c>
      <c r="AK55" s="134">
        <f t="shared" si="17"/>
        <v>0</v>
      </c>
      <c r="AL55" s="129">
        <f>Eingabe2023!J65</f>
        <v>0</v>
      </c>
      <c r="AM55" s="134">
        <f t="shared" si="18"/>
        <v>0</v>
      </c>
    </row>
    <row r="56" spans="2:39" x14ac:dyDescent="0.3">
      <c r="B56" s="124" t="s">
        <v>74</v>
      </c>
      <c r="C56" s="125" t="s">
        <v>115</v>
      </c>
      <c r="D56" s="127" t="s">
        <v>116</v>
      </c>
      <c r="E56" s="129">
        <v>195</v>
      </c>
      <c r="F56" s="129">
        <f>Eingabe2023!C66</f>
        <v>205</v>
      </c>
      <c r="G56" s="132">
        <f t="shared" si="0"/>
        <v>10</v>
      </c>
      <c r="H56" s="131">
        <f t="shared" si="1"/>
        <v>5.1282051282051322E-2</v>
      </c>
      <c r="I56" s="129">
        <v>60</v>
      </c>
      <c r="J56" s="129">
        <f>Eingabe2023!D66</f>
        <v>66</v>
      </c>
      <c r="K56" s="132">
        <f t="shared" si="2"/>
        <v>6</v>
      </c>
      <c r="L56" s="131">
        <f t="shared" si="3"/>
        <v>0.10000000000000009</v>
      </c>
      <c r="M56" s="133">
        <f t="shared" si="4"/>
        <v>0.30769230769230771</v>
      </c>
      <c r="N56" s="134">
        <f t="shared" si="5"/>
        <v>0.32195121951219513</v>
      </c>
      <c r="O56" s="116">
        <f t="shared" si="6"/>
        <v>1.4258911819887421E-2</v>
      </c>
      <c r="P56" s="129">
        <v>0</v>
      </c>
      <c r="Q56" s="129">
        <f>Eingabe2023!E66</f>
        <v>1</v>
      </c>
      <c r="R56" s="132">
        <f t="shared" si="7"/>
        <v>1</v>
      </c>
      <c r="S56" s="131" t="e">
        <f t="shared" si="8"/>
        <v>#DIV/0!</v>
      </c>
      <c r="T56" s="244">
        <v>60</v>
      </c>
      <c r="U56" s="129">
        <f>Eingabe2023!F66</f>
        <v>65</v>
      </c>
      <c r="V56" s="132">
        <f t="shared" si="9"/>
        <v>5</v>
      </c>
      <c r="W56" s="131">
        <f t="shared" si="10"/>
        <v>8.3333333333333259E-2</v>
      </c>
      <c r="X56" s="129">
        <v>37</v>
      </c>
      <c r="Y56" s="134">
        <f t="shared" si="11"/>
        <v>0.6166666666666667</v>
      </c>
      <c r="Z56" s="129">
        <f>Eingabe2023!G66</f>
        <v>30</v>
      </c>
      <c r="AA56" s="140">
        <f t="shared" si="12"/>
        <v>0.46153846153846156</v>
      </c>
      <c r="AB56" s="129">
        <v>18</v>
      </c>
      <c r="AC56" s="134">
        <f t="shared" si="13"/>
        <v>0.3</v>
      </c>
      <c r="AD56" s="129">
        <f>Eingabe2023!H66</f>
        <v>24</v>
      </c>
      <c r="AE56" s="134">
        <f t="shared" si="14"/>
        <v>0.36923076923076925</v>
      </c>
      <c r="AF56" s="129">
        <v>3</v>
      </c>
      <c r="AG56" s="134">
        <f t="shared" si="15"/>
        <v>0.05</v>
      </c>
      <c r="AH56" s="129">
        <f>Eingabe2023!I66</f>
        <v>11</v>
      </c>
      <c r="AI56" s="134">
        <f t="shared" si="16"/>
        <v>0.16923076923076924</v>
      </c>
      <c r="AJ56" s="129">
        <v>2</v>
      </c>
      <c r="AK56" s="134">
        <f t="shared" si="17"/>
        <v>3.3333333333333333E-2</v>
      </c>
      <c r="AL56" s="129">
        <f>Eingabe2023!J66</f>
        <v>0</v>
      </c>
      <c r="AM56" s="134">
        <f t="shared" si="18"/>
        <v>0</v>
      </c>
    </row>
    <row r="57" spans="2:39" x14ac:dyDescent="0.3">
      <c r="B57" s="124" t="s">
        <v>124</v>
      </c>
      <c r="C57" s="125" t="s">
        <v>117</v>
      </c>
      <c r="D57" s="127" t="s">
        <v>118</v>
      </c>
      <c r="E57" s="129">
        <v>591</v>
      </c>
      <c r="F57" s="129">
        <f>Eingabe2023!C67</f>
        <v>565</v>
      </c>
      <c r="G57" s="132">
        <f t="shared" si="0"/>
        <v>-26</v>
      </c>
      <c r="H57" s="131">
        <f t="shared" si="1"/>
        <v>-4.3993231810490641E-2</v>
      </c>
      <c r="I57" s="129">
        <v>148</v>
      </c>
      <c r="J57" s="129">
        <f>Eingabe2023!D67</f>
        <v>153</v>
      </c>
      <c r="K57" s="132">
        <f t="shared" si="2"/>
        <v>5</v>
      </c>
      <c r="L57" s="131">
        <f t="shared" si="3"/>
        <v>3.3783783783783772E-2</v>
      </c>
      <c r="M57" s="133">
        <f t="shared" si="4"/>
        <v>0.25042301184433163</v>
      </c>
      <c r="N57" s="134">
        <f t="shared" si="5"/>
        <v>0.27079646017699116</v>
      </c>
      <c r="O57" s="116">
        <f t="shared" si="6"/>
        <v>2.0373448332659527E-2</v>
      </c>
      <c r="P57" s="129">
        <v>4</v>
      </c>
      <c r="Q57" s="129">
        <f>Eingabe2023!E67</f>
        <v>2</v>
      </c>
      <c r="R57" s="132">
        <f t="shared" si="7"/>
        <v>-2</v>
      </c>
      <c r="S57" s="131">
        <f t="shared" si="8"/>
        <v>-0.5</v>
      </c>
      <c r="T57" s="244">
        <v>144</v>
      </c>
      <c r="U57" s="129">
        <f>Eingabe2023!F67</f>
        <v>151</v>
      </c>
      <c r="V57" s="132">
        <f t="shared" si="9"/>
        <v>7</v>
      </c>
      <c r="W57" s="131">
        <f t="shared" si="10"/>
        <v>4.861111111111116E-2</v>
      </c>
      <c r="X57" s="129">
        <v>84</v>
      </c>
      <c r="Y57" s="134">
        <f t="shared" si="11"/>
        <v>0.58333333333333337</v>
      </c>
      <c r="Z57" s="129">
        <f>Eingabe2023!G67</f>
        <v>63</v>
      </c>
      <c r="AA57" s="140">
        <f t="shared" si="12"/>
        <v>0.41721854304635764</v>
      </c>
      <c r="AB57" s="129">
        <v>56</v>
      </c>
      <c r="AC57" s="134">
        <f t="shared" si="13"/>
        <v>0.3888888888888889</v>
      </c>
      <c r="AD57" s="129">
        <f>Eingabe2023!H67</f>
        <v>86</v>
      </c>
      <c r="AE57" s="134">
        <f t="shared" si="14"/>
        <v>0.56953642384105962</v>
      </c>
      <c r="AF57" s="129">
        <v>4</v>
      </c>
      <c r="AG57" s="134">
        <f t="shared" si="15"/>
        <v>2.7777777777777776E-2</v>
      </c>
      <c r="AH57" s="129">
        <f>Eingabe2023!I67</f>
        <v>2</v>
      </c>
      <c r="AI57" s="134">
        <f t="shared" si="16"/>
        <v>1.3245033112582781E-2</v>
      </c>
      <c r="AJ57" s="129">
        <v>0</v>
      </c>
      <c r="AK57" s="134">
        <f t="shared" si="17"/>
        <v>0</v>
      </c>
      <c r="AL57" s="129">
        <f>Eingabe2023!J67</f>
        <v>0</v>
      </c>
      <c r="AM57" s="134">
        <f t="shared" si="18"/>
        <v>0</v>
      </c>
    </row>
    <row r="58" spans="2:39" x14ac:dyDescent="0.3">
      <c r="B58" s="124" t="s">
        <v>124</v>
      </c>
      <c r="C58" s="125" t="s">
        <v>119</v>
      </c>
      <c r="D58" s="127" t="s">
        <v>120</v>
      </c>
      <c r="E58" s="129">
        <v>348</v>
      </c>
      <c r="F58" s="129">
        <f>Eingabe2023!C68</f>
        <v>355</v>
      </c>
      <c r="G58" s="132">
        <f t="shared" si="0"/>
        <v>7</v>
      </c>
      <c r="H58" s="131">
        <f t="shared" si="1"/>
        <v>2.0114942528735691E-2</v>
      </c>
      <c r="I58" s="129">
        <v>140</v>
      </c>
      <c r="J58" s="129">
        <f>Eingabe2023!D68</f>
        <v>90</v>
      </c>
      <c r="K58" s="132">
        <f t="shared" si="2"/>
        <v>-50</v>
      </c>
      <c r="L58" s="131">
        <f t="shared" si="3"/>
        <v>-0.3571428571428571</v>
      </c>
      <c r="M58" s="133">
        <f t="shared" si="4"/>
        <v>0.40229885057471265</v>
      </c>
      <c r="N58" s="134">
        <f t="shared" si="5"/>
        <v>0.25352112676056338</v>
      </c>
      <c r="O58" s="116">
        <f t="shared" si="6"/>
        <v>-0.14877772381414928</v>
      </c>
      <c r="P58" s="129">
        <v>3</v>
      </c>
      <c r="Q58" s="129">
        <f>Eingabe2023!E68</f>
        <v>0</v>
      </c>
      <c r="R58" s="132">
        <f t="shared" si="7"/>
        <v>-3</v>
      </c>
      <c r="S58" s="131">
        <f t="shared" si="8"/>
        <v>-1</v>
      </c>
      <c r="T58" s="244">
        <v>137</v>
      </c>
      <c r="U58" s="129">
        <f>Eingabe2023!F68</f>
        <v>90</v>
      </c>
      <c r="V58" s="132">
        <f t="shared" si="9"/>
        <v>-47</v>
      </c>
      <c r="W58" s="131">
        <f t="shared" si="10"/>
        <v>-0.34306569343065696</v>
      </c>
      <c r="X58" s="129">
        <v>67</v>
      </c>
      <c r="Y58" s="134">
        <f t="shared" si="11"/>
        <v>0.48905109489051096</v>
      </c>
      <c r="Z58" s="129">
        <f>Eingabe2023!G68</f>
        <v>53</v>
      </c>
      <c r="AA58" s="140">
        <f t="shared" si="12"/>
        <v>0.58888888888888891</v>
      </c>
      <c r="AB58" s="129">
        <v>54</v>
      </c>
      <c r="AC58" s="134">
        <f t="shared" si="13"/>
        <v>0.39416058394160586</v>
      </c>
      <c r="AD58" s="129">
        <f>Eingabe2023!H68</f>
        <v>32</v>
      </c>
      <c r="AE58" s="134">
        <f t="shared" si="14"/>
        <v>0.35555555555555557</v>
      </c>
      <c r="AF58" s="129">
        <v>16</v>
      </c>
      <c r="AG58" s="134">
        <f t="shared" si="15"/>
        <v>0.11678832116788321</v>
      </c>
      <c r="AH58" s="129">
        <f>Eingabe2023!I68</f>
        <v>5</v>
      </c>
      <c r="AI58" s="134">
        <f t="shared" si="16"/>
        <v>5.5555555555555552E-2</v>
      </c>
      <c r="AJ58" s="129">
        <v>0</v>
      </c>
      <c r="AK58" s="134">
        <f t="shared" si="17"/>
        <v>0</v>
      </c>
      <c r="AL58" s="129">
        <f>Eingabe2023!J68</f>
        <v>0</v>
      </c>
      <c r="AM58" s="134">
        <f t="shared" si="18"/>
        <v>0</v>
      </c>
    </row>
    <row r="59" spans="2:39" x14ac:dyDescent="0.3">
      <c r="B59" s="124" t="s">
        <v>124</v>
      </c>
      <c r="C59" s="125" t="s">
        <v>121</v>
      </c>
      <c r="D59" s="127" t="s">
        <v>122</v>
      </c>
      <c r="E59" s="129">
        <v>424</v>
      </c>
      <c r="F59" s="129">
        <f>Eingabe2023!C69</f>
        <v>410</v>
      </c>
      <c r="G59" s="132">
        <f t="shared" si="0"/>
        <v>-14</v>
      </c>
      <c r="H59" s="131">
        <f t="shared" si="1"/>
        <v>-3.301886792452835E-2</v>
      </c>
      <c r="I59" s="129">
        <v>87</v>
      </c>
      <c r="J59" s="129">
        <f>Eingabe2023!D69</f>
        <v>71</v>
      </c>
      <c r="K59" s="132">
        <f t="shared" si="2"/>
        <v>-16</v>
      </c>
      <c r="L59" s="131">
        <f t="shared" si="3"/>
        <v>-0.18390804597701149</v>
      </c>
      <c r="M59" s="133">
        <f t="shared" si="4"/>
        <v>0.20518867924528303</v>
      </c>
      <c r="N59" s="134">
        <f t="shared" si="5"/>
        <v>0.17317073170731706</v>
      </c>
      <c r="O59" s="116">
        <f t="shared" si="6"/>
        <v>-3.2017947537965968E-2</v>
      </c>
      <c r="P59" s="129">
        <v>0</v>
      </c>
      <c r="Q59" s="129">
        <f>Eingabe2023!E69</f>
        <v>1</v>
      </c>
      <c r="R59" s="132">
        <f t="shared" si="7"/>
        <v>1</v>
      </c>
      <c r="S59" s="131" t="e">
        <f t="shared" si="8"/>
        <v>#DIV/0!</v>
      </c>
      <c r="T59" s="244">
        <v>87</v>
      </c>
      <c r="U59" s="129">
        <f>Eingabe2023!F69</f>
        <v>70</v>
      </c>
      <c r="V59" s="132">
        <f t="shared" si="9"/>
        <v>-17</v>
      </c>
      <c r="W59" s="131">
        <f t="shared" si="10"/>
        <v>-0.1954022988505747</v>
      </c>
      <c r="X59" s="129">
        <v>52</v>
      </c>
      <c r="Y59" s="134">
        <f t="shared" si="11"/>
        <v>0.5977011494252874</v>
      </c>
      <c r="Z59" s="129">
        <f>Eingabe2023!G69</f>
        <v>37</v>
      </c>
      <c r="AA59" s="140">
        <f t="shared" si="12"/>
        <v>0.52857142857142858</v>
      </c>
      <c r="AB59" s="129">
        <v>31</v>
      </c>
      <c r="AC59" s="134">
        <f t="shared" si="13"/>
        <v>0.35632183908045978</v>
      </c>
      <c r="AD59" s="129">
        <f>Eingabe2023!H69</f>
        <v>30</v>
      </c>
      <c r="AE59" s="134">
        <f t="shared" si="14"/>
        <v>0.42857142857142855</v>
      </c>
      <c r="AF59" s="129">
        <v>4</v>
      </c>
      <c r="AG59" s="134">
        <f t="shared" si="15"/>
        <v>4.5977011494252873E-2</v>
      </c>
      <c r="AH59" s="129">
        <f>Eingabe2023!I69</f>
        <v>3</v>
      </c>
      <c r="AI59" s="134">
        <f t="shared" si="16"/>
        <v>4.2857142857142858E-2</v>
      </c>
      <c r="AJ59" s="129">
        <v>0</v>
      </c>
      <c r="AK59" s="134">
        <f t="shared" si="17"/>
        <v>0</v>
      </c>
      <c r="AL59" s="129">
        <f>Eingabe2023!J69</f>
        <v>0</v>
      </c>
      <c r="AM59" s="134">
        <f t="shared" si="18"/>
        <v>0</v>
      </c>
    </row>
    <row r="60" spans="2:39" x14ac:dyDescent="0.3">
      <c r="B60" s="124" t="s">
        <v>124</v>
      </c>
      <c r="C60" s="125" t="s">
        <v>123</v>
      </c>
      <c r="D60" s="127" t="s">
        <v>124</v>
      </c>
      <c r="E60" s="129">
        <v>1062</v>
      </c>
      <c r="F60" s="129">
        <f>Eingabe2023!C70</f>
        <v>1006</v>
      </c>
      <c r="G60" s="132">
        <f t="shared" si="0"/>
        <v>-56</v>
      </c>
      <c r="H60" s="131">
        <f t="shared" si="1"/>
        <v>-5.2730696798493404E-2</v>
      </c>
      <c r="I60" s="129">
        <v>257</v>
      </c>
      <c r="J60" s="129">
        <f>Eingabe2023!D70</f>
        <v>150</v>
      </c>
      <c r="K60" s="132">
        <f t="shared" si="2"/>
        <v>-107</v>
      </c>
      <c r="L60" s="131">
        <f t="shared" si="3"/>
        <v>-0.41634241245136183</v>
      </c>
      <c r="M60" s="133">
        <f t="shared" si="4"/>
        <v>0.24199623352165725</v>
      </c>
      <c r="N60" s="134">
        <f t="shared" si="5"/>
        <v>0.14910536779324055</v>
      </c>
      <c r="O60" s="116">
        <f t="shared" si="6"/>
        <v>-9.2890865728416705E-2</v>
      </c>
      <c r="P60" s="129">
        <v>4</v>
      </c>
      <c r="Q60" s="129">
        <f>Eingabe2023!E70</f>
        <v>2</v>
      </c>
      <c r="R60" s="132">
        <f t="shared" si="7"/>
        <v>-2</v>
      </c>
      <c r="S60" s="131">
        <f t="shared" si="8"/>
        <v>-0.5</v>
      </c>
      <c r="T60" s="244">
        <v>253</v>
      </c>
      <c r="U60" s="129">
        <f>Eingabe2023!F70</f>
        <v>148</v>
      </c>
      <c r="V60" s="132">
        <f t="shared" si="9"/>
        <v>-105</v>
      </c>
      <c r="W60" s="131">
        <f t="shared" si="10"/>
        <v>-0.41501976284584985</v>
      </c>
      <c r="X60" s="129">
        <v>172</v>
      </c>
      <c r="Y60" s="134">
        <f t="shared" si="11"/>
        <v>0.67984189723320154</v>
      </c>
      <c r="Z60" s="129">
        <f>Eingabe2023!G70</f>
        <v>106</v>
      </c>
      <c r="AA60" s="140">
        <f t="shared" si="12"/>
        <v>0.71621621621621623</v>
      </c>
      <c r="AB60" s="129">
        <v>58</v>
      </c>
      <c r="AC60" s="134">
        <f t="shared" si="13"/>
        <v>0.22924901185770752</v>
      </c>
      <c r="AD60" s="129">
        <f>Eingabe2023!H70</f>
        <v>33</v>
      </c>
      <c r="AE60" s="134">
        <f t="shared" si="14"/>
        <v>0.22297297297297297</v>
      </c>
      <c r="AF60" s="129">
        <v>23</v>
      </c>
      <c r="AG60" s="134">
        <f t="shared" si="15"/>
        <v>9.0909090909090912E-2</v>
      </c>
      <c r="AH60" s="129">
        <f>Eingabe2023!I70</f>
        <v>9</v>
      </c>
      <c r="AI60" s="134">
        <f t="shared" si="16"/>
        <v>6.0810810810810814E-2</v>
      </c>
      <c r="AJ60" s="129">
        <v>0</v>
      </c>
      <c r="AK60" s="134">
        <f t="shared" si="17"/>
        <v>0</v>
      </c>
      <c r="AL60" s="129">
        <f>Eingabe2023!J70</f>
        <v>0</v>
      </c>
      <c r="AM60" s="134">
        <f t="shared" si="18"/>
        <v>0</v>
      </c>
    </row>
    <row r="61" spans="2:39" x14ac:dyDescent="0.3">
      <c r="B61" s="124" t="s">
        <v>124</v>
      </c>
      <c r="C61" s="125" t="s">
        <v>125</v>
      </c>
      <c r="D61" s="127" t="s">
        <v>126</v>
      </c>
      <c r="E61" s="129">
        <v>265</v>
      </c>
      <c r="F61" s="129">
        <f>Eingabe2023!C71</f>
        <v>271</v>
      </c>
      <c r="G61" s="132">
        <f t="shared" si="0"/>
        <v>6</v>
      </c>
      <c r="H61" s="131">
        <f t="shared" si="1"/>
        <v>2.2641509433962259E-2</v>
      </c>
      <c r="I61" s="129">
        <v>92</v>
      </c>
      <c r="J61" s="129">
        <f>Eingabe2023!D71</f>
        <v>73</v>
      </c>
      <c r="K61" s="132">
        <f t="shared" si="2"/>
        <v>-19</v>
      </c>
      <c r="L61" s="131">
        <f t="shared" si="3"/>
        <v>-0.20652173913043481</v>
      </c>
      <c r="M61" s="133">
        <f t="shared" si="4"/>
        <v>0.3471698113207547</v>
      </c>
      <c r="N61" s="134">
        <f t="shared" si="5"/>
        <v>0.26937269372693728</v>
      </c>
      <c r="O61" s="116">
        <f t="shared" si="6"/>
        <v>-7.7797117593817411E-2</v>
      </c>
      <c r="P61" s="129">
        <v>1</v>
      </c>
      <c r="Q61" s="129">
        <f>Eingabe2023!E71</f>
        <v>0</v>
      </c>
      <c r="R61" s="132">
        <f t="shared" si="7"/>
        <v>-1</v>
      </c>
      <c r="S61" s="131">
        <f t="shared" si="8"/>
        <v>-1</v>
      </c>
      <c r="T61" s="244">
        <v>91</v>
      </c>
      <c r="U61" s="129">
        <f>Eingabe2023!F71</f>
        <v>73</v>
      </c>
      <c r="V61" s="132">
        <f t="shared" si="9"/>
        <v>-18</v>
      </c>
      <c r="W61" s="131">
        <f t="shared" si="10"/>
        <v>-0.19780219780219777</v>
      </c>
      <c r="X61" s="129">
        <v>42</v>
      </c>
      <c r="Y61" s="134">
        <f t="shared" si="11"/>
        <v>0.46153846153846156</v>
      </c>
      <c r="Z61" s="129">
        <f>Eingabe2023!G71</f>
        <v>38</v>
      </c>
      <c r="AA61" s="140">
        <f t="shared" si="12"/>
        <v>0.52054794520547942</v>
      </c>
      <c r="AB61" s="129">
        <v>45</v>
      </c>
      <c r="AC61" s="134">
        <f t="shared" si="13"/>
        <v>0.49450549450549453</v>
      </c>
      <c r="AD61" s="129">
        <f>Eingabe2023!H71</f>
        <v>35</v>
      </c>
      <c r="AE61" s="134">
        <f t="shared" si="14"/>
        <v>0.47945205479452052</v>
      </c>
      <c r="AF61" s="129">
        <v>4</v>
      </c>
      <c r="AG61" s="134">
        <f t="shared" si="15"/>
        <v>4.3956043956043959E-2</v>
      </c>
      <c r="AH61" s="129">
        <f>Eingabe2023!I71</f>
        <v>0</v>
      </c>
      <c r="AI61" s="134">
        <f t="shared" si="16"/>
        <v>0</v>
      </c>
      <c r="AJ61" s="129">
        <v>0</v>
      </c>
      <c r="AK61" s="134">
        <f t="shared" si="17"/>
        <v>0</v>
      </c>
      <c r="AL61" s="129">
        <f>Eingabe2023!J71</f>
        <v>0</v>
      </c>
      <c r="AM61" s="134">
        <f t="shared" si="18"/>
        <v>0</v>
      </c>
    </row>
    <row r="62" spans="2:39" x14ac:dyDescent="0.3">
      <c r="B62" s="124" t="s">
        <v>124</v>
      </c>
      <c r="C62" s="125" t="s">
        <v>127</v>
      </c>
      <c r="D62" s="127" t="s">
        <v>128</v>
      </c>
      <c r="E62" s="129">
        <v>337</v>
      </c>
      <c r="F62" s="129">
        <f>Eingabe2023!C72</f>
        <v>317</v>
      </c>
      <c r="G62" s="132">
        <f t="shared" si="0"/>
        <v>-20</v>
      </c>
      <c r="H62" s="131">
        <f t="shared" si="1"/>
        <v>-5.9347181008902128E-2</v>
      </c>
      <c r="I62" s="129">
        <v>87</v>
      </c>
      <c r="J62" s="129">
        <f>Eingabe2023!D72</f>
        <v>87</v>
      </c>
      <c r="K62" s="132">
        <f t="shared" si="2"/>
        <v>0</v>
      </c>
      <c r="L62" s="131">
        <f t="shared" si="3"/>
        <v>0</v>
      </c>
      <c r="M62" s="133">
        <f t="shared" si="4"/>
        <v>0.25816023738872401</v>
      </c>
      <c r="N62" s="134">
        <f t="shared" si="5"/>
        <v>0.27444794952681389</v>
      </c>
      <c r="O62" s="116">
        <f t="shared" si="6"/>
        <v>1.6287712138089883E-2</v>
      </c>
      <c r="P62" s="129">
        <v>0</v>
      </c>
      <c r="Q62" s="129">
        <f>Eingabe2023!E72</f>
        <v>3</v>
      </c>
      <c r="R62" s="132">
        <f t="shared" si="7"/>
        <v>3</v>
      </c>
      <c r="S62" s="131" t="e">
        <f t="shared" si="8"/>
        <v>#DIV/0!</v>
      </c>
      <c r="T62" s="244">
        <v>87</v>
      </c>
      <c r="U62" s="129">
        <f>Eingabe2023!F72</f>
        <v>84</v>
      </c>
      <c r="V62" s="132">
        <f t="shared" si="9"/>
        <v>-3</v>
      </c>
      <c r="W62" s="131">
        <f t="shared" si="10"/>
        <v>-3.4482758620689613E-2</v>
      </c>
      <c r="X62" s="129">
        <v>40</v>
      </c>
      <c r="Y62" s="134">
        <f t="shared" si="11"/>
        <v>0.45977011494252873</v>
      </c>
      <c r="Z62" s="129">
        <f>Eingabe2023!G72</f>
        <v>48</v>
      </c>
      <c r="AA62" s="140">
        <f t="shared" si="12"/>
        <v>0.5714285714285714</v>
      </c>
      <c r="AB62" s="129">
        <v>41</v>
      </c>
      <c r="AC62" s="134">
        <f t="shared" si="13"/>
        <v>0.47126436781609193</v>
      </c>
      <c r="AD62" s="129">
        <f>Eingabe2023!H72</f>
        <v>35</v>
      </c>
      <c r="AE62" s="134">
        <f t="shared" si="14"/>
        <v>0.41666666666666669</v>
      </c>
      <c r="AF62" s="129">
        <v>6</v>
      </c>
      <c r="AG62" s="134">
        <f t="shared" si="15"/>
        <v>6.8965517241379309E-2</v>
      </c>
      <c r="AH62" s="129">
        <f>Eingabe2023!I72</f>
        <v>1</v>
      </c>
      <c r="AI62" s="134">
        <f t="shared" si="16"/>
        <v>1.1904761904761904E-2</v>
      </c>
      <c r="AJ62" s="129">
        <v>0</v>
      </c>
      <c r="AK62" s="134">
        <f t="shared" si="17"/>
        <v>0</v>
      </c>
      <c r="AL62" s="129">
        <f>Eingabe2023!J72</f>
        <v>0</v>
      </c>
      <c r="AM62" s="134">
        <f t="shared" si="18"/>
        <v>0</v>
      </c>
    </row>
    <row r="63" spans="2:39" x14ac:dyDescent="0.3">
      <c r="B63" s="124" t="s">
        <v>124</v>
      </c>
      <c r="C63" s="125" t="s">
        <v>129</v>
      </c>
      <c r="D63" s="127" t="s">
        <v>130</v>
      </c>
      <c r="E63" s="129">
        <v>374</v>
      </c>
      <c r="F63" s="129">
        <f>Eingabe2023!C73</f>
        <v>340</v>
      </c>
      <c r="G63" s="132">
        <f t="shared" si="0"/>
        <v>-34</v>
      </c>
      <c r="H63" s="131">
        <f t="shared" si="1"/>
        <v>-9.0909090909090939E-2</v>
      </c>
      <c r="I63" s="129">
        <v>147</v>
      </c>
      <c r="J63" s="129">
        <f>Eingabe2023!D73</f>
        <v>119</v>
      </c>
      <c r="K63" s="132">
        <f t="shared" si="2"/>
        <v>-28</v>
      </c>
      <c r="L63" s="131">
        <f t="shared" si="3"/>
        <v>-0.19047619047619047</v>
      </c>
      <c r="M63" s="133">
        <f t="shared" si="4"/>
        <v>0.39304812834224601</v>
      </c>
      <c r="N63" s="134">
        <f t="shared" si="5"/>
        <v>0.35</v>
      </c>
      <c r="O63" s="116">
        <f t="shared" si="6"/>
        <v>-4.3048128342246028E-2</v>
      </c>
      <c r="P63" s="129">
        <v>4</v>
      </c>
      <c r="Q63" s="129">
        <f>Eingabe2023!E73</f>
        <v>2</v>
      </c>
      <c r="R63" s="132">
        <f t="shared" si="7"/>
        <v>-2</v>
      </c>
      <c r="S63" s="131">
        <f t="shared" si="8"/>
        <v>-0.5</v>
      </c>
      <c r="T63" s="244">
        <v>143</v>
      </c>
      <c r="U63" s="129">
        <f>Eingabe2023!F73</f>
        <v>117</v>
      </c>
      <c r="V63" s="132">
        <f t="shared" si="9"/>
        <v>-26</v>
      </c>
      <c r="W63" s="131">
        <f t="shared" si="10"/>
        <v>-0.18181818181818177</v>
      </c>
      <c r="X63" s="129">
        <v>109</v>
      </c>
      <c r="Y63" s="134">
        <f t="shared" si="11"/>
        <v>0.76223776223776218</v>
      </c>
      <c r="Z63" s="129">
        <f>Eingabe2023!G73</f>
        <v>87</v>
      </c>
      <c r="AA63" s="140">
        <f t="shared" si="12"/>
        <v>0.74358974358974361</v>
      </c>
      <c r="AB63" s="129">
        <v>33</v>
      </c>
      <c r="AC63" s="134">
        <f t="shared" si="13"/>
        <v>0.23076923076923078</v>
      </c>
      <c r="AD63" s="129">
        <f>Eingabe2023!H73</f>
        <v>27</v>
      </c>
      <c r="AE63" s="134">
        <f t="shared" si="14"/>
        <v>0.23076923076923078</v>
      </c>
      <c r="AF63" s="129">
        <v>1</v>
      </c>
      <c r="AG63" s="134">
        <f t="shared" si="15"/>
        <v>6.993006993006993E-3</v>
      </c>
      <c r="AH63" s="129">
        <f>Eingabe2023!I73</f>
        <v>3</v>
      </c>
      <c r="AI63" s="134">
        <f t="shared" si="16"/>
        <v>2.564102564102564E-2</v>
      </c>
      <c r="AJ63" s="129">
        <v>0</v>
      </c>
      <c r="AK63" s="134">
        <f t="shared" si="17"/>
        <v>0</v>
      </c>
      <c r="AL63" s="129">
        <f>Eingabe2023!J73</f>
        <v>0</v>
      </c>
      <c r="AM63" s="134">
        <f t="shared" si="18"/>
        <v>0</v>
      </c>
    </row>
    <row r="64" spans="2:39" x14ac:dyDescent="0.3">
      <c r="B64" s="124" t="s">
        <v>124</v>
      </c>
      <c r="C64" s="125" t="s">
        <v>131</v>
      </c>
      <c r="D64" s="127" t="s">
        <v>132</v>
      </c>
      <c r="E64" s="129">
        <v>136</v>
      </c>
      <c r="F64" s="129">
        <f>Eingabe2023!C74</f>
        <v>183</v>
      </c>
      <c r="G64" s="132">
        <f t="shared" si="0"/>
        <v>47</v>
      </c>
      <c r="H64" s="131">
        <f t="shared" si="1"/>
        <v>0.34558823529411775</v>
      </c>
      <c r="I64" s="129">
        <v>49</v>
      </c>
      <c r="J64" s="129">
        <f>Eingabe2023!D74</f>
        <v>47</v>
      </c>
      <c r="K64" s="132">
        <f t="shared" si="2"/>
        <v>-2</v>
      </c>
      <c r="L64" s="131">
        <f t="shared" si="3"/>
        <v>-4.081632653061229E-2</v>
      </c>
      <c r="M64" s="133">
        <f t="shared" si="4"/>
        <v>0.36029411764705882</v>
      </c>
      <c r="N64" s="134">
        <f t="shared" si="5"/>
        <v>0.25683060109289618</v>
      </c>
      <c r="O64" s="116">
        <f t="shared" si="6"/>
        <v>-0.10346351655416264</v>
      </c>
      <c r="P64" s="129">
        <v>0</v>
      </c>
      <c r="Q64" s="129">
        <f>Eingabe2023!E74</f>
        <v>1</v>
      </c>
      <c r="R64" s="132">
        <f t="shared" si="7"/>
        <v>1</v>
      </c>
      <c r="S64" s="131" t="e">
        <f t="shared" si="8"/>
        <v>#DIV/0!</v>
      </c>
      <c r="T64" s="244">
        <v>49</v>
      </c>
      <c r="U64" s="129">
        <f>Eingabe2023!F74</f>
        <v>46</v>
      </c>
      <c r="V64" s="132">
        <f t="shared" si="9"/>
        <v>-3</v>
      </c>
      <c r="W64" s="131">
        <f t="shared" si="10"/>
        <v>-6.1224489795918324E-2</v>
      </c>
      <c r="X64" s="129">
        <v>9</v>
      </c>
      <c r="Y64" s="134">
        <f t="shared" si="11"/>
        <v>0.18367346938775511</v>
      </c>
      <c r="Z64" s="129">
        <f>Eingabe2023!G74</f>
        <v>5</v>
      </c>
      <c r="AA64" s="140">
        <f t="shared" si="12"/>
        <v>0.10869565217391304</v>
      </c>
      <c r="AB64" s="129">
        <v>38</v>
      </c>
      <c r="AC64" s="134">
        <f t="shared" si="13"/>
        <v>0.77551020408163263</v>
      </c>
      <c r="AD64" s="129">
        <f>Eingabe2023!H74</f>
        <v>41</v>
      </c>
      <c r="AE64" s="134">
        <f t="shared" si="14"/>
        <v>0.89130434782608692</v>
      </c>
      <c r="AF64" s="129">
        <v>2</v>
      </c>
      <c r="AG64" s="134">
        <f t="shared" si="15"/>
        <v>4.0816326530612242E-2</v>
      </c>
      <c r="AH64" s="129">
        <f>Eingabe2023!I74</f>
        <v>0</v>
      </c>
      <c r="AI64" s="134">
        <f t="shared" si="16"/>
        <v>0</v>
      </c>
      <c r="AJ64" s="129">
        <v>0</v>
      </c>
      <c r="AK64" s="134">
        <f t="shared" si="17"/>
        <v>0</v>
      </c>
      <c r="AL64" s="129">
        <f>Eingabe2023!J74</f>
        <v>0</v>
      </c>
      <c r="AM64" s="134">
        <f t="shared" si="18"/>
        <v>0</v>
      </c>
    </row>
    <row r="65" spans="2:39" x14ac:dyDescent="0.3">
      <c r="B65" s="124" t="s">
        <v>124</v>
      </c>
      <c r="C65" s="125" t="s">
        <v>133</v>
      </c>
      <c r="D65" s="127" t="s">
        <v>134</v>
      </c>
      <c r="E65" s="129">
        <v>396</v>
      </c>
      <c r="F65" s="129">
        <f>Eingabe2023!C75</f>
        <v>366</v>
      </c>
      <c r="G65" s="132">
        <f t="shared" si="0"/>
        <v>-30</v>
      </c>
      <c r="H65" s="131">
        <f t="shared" si="1"/>
        <v>-7.5757575757575801E-2</v>
      </c>
      <c r="I65" s="129">
        <v>105</v>
      </c>
      <c r="J65" s="129">
        <f>Eingabe2023!D75</f>
        <v>77</v>
      </c>
      <c r="K65" s="132">
        <f t="shared" si="2"/>
        <v>-28</v>
      </c>
      <c r="L65" s="131">
        <f t="shared" si="3"/>
        <v>-0.26666666666666672</v>
      </c>
      <c r="M65" s="133">
        <f t="shared" si="4"/>
        <v>0.26515151515151514</v>
      </c>
      <c r="N65" s="134">
        <f t="shared" si="5"/>
        <v>0.2103825136612022</v>
      </c>
      <c r="O65" s="116">
        <f t="shared" si="6"/>
        <v>-5.4769001490312941E-2</v>
      </c>
      <c r="P65" s="129">
        <v>1</v>
      </c>
      <c r="Q65" s="129">
        <f>Eingabe2023!E75</f>
        <v>0</v>
      </c>
      <c r="R65" s="132">
        <f t="shared" si="7"/>
        <v>-1</v>
      </c>
      <c r="S65" s="131">
        <f t="shared" si="8"/>
        <v>-1</v>
      </c>
      <c r="T65" s="244">
        <v>104</v>
      </c>
      <c r="U65" s="129">
        <f>Eingabe2023!F75</f>
        <v>77</v>
      </c>
      <c r="V65" s="132">
        <f t="shared" si="9"/>
        <v>-27</v>
      </c>
      <c r="W65" s="131">
        <f t="shared" si="10"/>
        <v>-0.25961538461538458</v>
      </c>
      <c r="X65" s="129">
        <v>68</v>
      </c>
      <c r="Y65" s="134">
        <f t="shared" si="11"/>
        <v>0.65384615384615385</v>
      </c>
      <c r="Z65" s="129">
        <f>Eingabe2023!G75</f>
        <v>48</v>
      </c>
      <c r="AA65" s="140">
        <f t="shared" si="12"/>
        <v>0.62337662337662336</v>
      </c>
      <c r="AB65" s="129">
        <v>33</v>
      </c>
      <c r="AC65" s="134">
        <f t="shared" si="13"/>
        <v>0.31730769230769229</v>
      </c>
      <c r="AD65" s="129">
        <f>Eingabe2023!H75</f>
        <v>28</v>
      </c>
      <c r="AE65" s="134">
        <f t="shared" si="14"/>
        <v>0.36363636363636365</v>
      </c>
      <c r="AF65" s="129">
        <v>3</v>
      </c>
      <c r="AG65" s="134">
        <f t="shared" si="15"/>
        <v>2.8846153846153848E-2</v>
      </c>
      <c r="AH65" s="129">
        <f>Eingabe2023!I75</f>
        <v>1</v>
      </c>
      <c r="AI65" s="134">
        <f t="shared" si="16"/>
        <v>1.2987012987012988E-2</v>
      </c>
      <c r="AJ65" s="129">
        <v>0</v>
      </c>
      <c r="AK65" s="134">
        <f t="shared" si="17"/>
        <v>0</v>
      </c>
      <c r="AL65" s="129">
        <f>Eingabe2023!J75</f>
        <v>0</v>
      </c>
      <c r="AM65" s="134">
        <f t="shared" si="18"/>
        <v>0</v>
      </c>
    </row>
    <row r="66" spans="2:39" x14ac:dyDescent="0.3">
      <c r="B66" s="124" t="s">
        <v>124</v>
      </c>
      <c r="C66" s="125" t="s">
        <v>135</v>
      </c>
      <c r="D66" s="127" t="s">
        <v>136</v>
      </c>
      <c r="E66" s="129">
        <v>465</v>
      </c>
      <c r="F66" s="129">
        <f>Eingabe2023!C76</f>
        <v>453</v>
      </c>
      <c r="G66" s="132">
        <f t="shared" si="0"/>
        <v>-12</v>
      </c>
      <c r="H66" s="131">
        <f t="shared" si="1"/>
        <v>-2.5806451612903181E-2</v>
      </c>
      <c r="I66" s="129">
        <v>172</v>
      </c>
      <c r="J66" s="129">
        <f>Eingabe2023!D76</f>
        <v>94</v>
      </c>
      <c r="K66" s="132">
        <f t="shared" si="2"/>
        <v>-78</v>
      </c>
      <c r="L66" s="131">
        <f t="shared" si="3"/>
        <v>-0.45348837209302328</v>
      </c>
      <c r="M66" s="133">
        <f t="shared" si="4"/>
        <v>0.36989247311827955</v>
      </c>
      <c r="N66" s="134">
        <f t="shared" si="5"/>
        <v>0.20750551876379691</v>
      </c>
      <c r="O66" s="116">
        <f t="shared" si="6"/>
        <v>-0.16238695435448264</v>
      </c>
      <c r="P66" s="129">
        <v>2</v>
      </c>
      <c r="Q66" s="129">
        <f>Eingabe2023!E76</f>
        <v>0</v>
      </c>
      <c r="R66" s="132">
        <f t="shared" si="7"/>
        <v>-2</v>
      </c>
      <c r="S66" s="131">
        <f t="shared" si="8"/>
        <v>-1</v>
      </c>
      <c r="T66" s="244">
        <v>170</v>
      </c>
      <c r="U66" s="129">
        <f>Eingabe2023!F76</f>
        <v>94</v>
      </c>
      <c r="V66" s="132">
        <f t="shared" si="9"/>
        <v>-76</v>
      </c>
      <c r="W66" s="131">
        <f t="shared" si="10"/>
        <v>-0.44705882352941173</v>
      </c>
      <c r="X66" s="129">
        <v>111</v>
      </c>
      <c r="Y66" s="134">
        <f t="shared" si="11"/>
        <v>0.65294117647058825</v>
      </c>
      <c r="Z66" s="129">
        <f>Eingabe2023!G76</f>
        <v>65</v>
      </c>
      <c r="AA66" s="140">
        <f t="shared" si="12"/>
        <v>0.69148936170212771</v>
      </c>
      <c r="AB66" s="129">
        <v>55</v>
      </c>
      <c r="AC66" s="134">
        <f t="shared" si="13"/>
        <v>0.3235294117647059</v>
      </c>
      <c r="AD66" s="129">
        <f>Eingabe2023!H76</f>
        <v>25</v>
      </c>
      <c r="AE66" s="134">
        <f t="shared" si="14"/>
        <v>0.26595744680851063</v>
      </c>
      <c r="AF66" s="129">
        <v>4</v>
      </c>
      <c r="AG66" s="134">
        <f t="shared" si="15"/>
        <v>2.3529411764705882E-2</v>
      </c>
      <c r="AH66" s="129">
        <f>Eingabe2023!I76</f>
        <v>4</v>
      </c>
      <c r="AI66" s="134">
        <f t="shared" si="16"/>
        <v>4.2553191489361701E-2</v>
      </c>
      <c r="AJ66" s="129">
        <v>0</v>
      </c>
      <c r="AK66" s="134">
        <f t="shared" si="17"/>
        <v>0</v>
      </c>
      <c r="AL66" s="129">
        <f>Eingabe2023!J76</f>
        <v>0</v>
      </c>
      <c r="AM66" s="134">
        <f t="shared" si="18"/>
        <v>0</v>
      </c>
    </row>
    <row r="67" spans="2:39" x14ac:dyDescent="0.3">
      <c r="B67" s="124" t="s">
        <v>124</v>
      </c>
      <c r="C67" s="125" t="s">
        <v>137</v>
      </c>
      <c r="D67" s="127" t="s">
        <v>138</v>
      </c>
      <c r="E67" s="129">
        <v>765</v>
      </c>
      <c r="F67" s="129">
        <f>Eingabe2023!C77</f>
        <v>742</v>
      </c>
      <c r="G67" s="132">
        <f t="shared" si="0"/>
        <v>-23</v>
      </c>
      <c r="H67" s="131">
        <f t="shared" si="1"/>
        <v>-3.0065359477124187E-2</v>
      </c>
      <c r="I67" s="129">
        <v>226</v>
      </c>
      <c r="J67" s="129">
        <f>Eingabe2023!D77</f>
        <v>190</v>
      </c>
      <c r="K67" s="132">
        <f t="shared" si="2"/>
        <v>-36</v>
      </c>
      <c r="L67" s="131">
        <f t="shared" si="3"/>
        <v>-0.15929203539823011</v>
      </c>
      <c r="M67" s="133">
        <f t="shared" si="4"/>
        <v>0.29542483660130719</v>
      </c>
      <c r="N67" s="134">
        <f t="shared" si="5"/>
        <v>0.2560646900269542</v>
      </c>
      <c r="O67" s="116">
        <f t="shared" si="6"/>
        <v>-3.9360146574352994E-2</v>
      </c>
      <c r="P67" s="129">
        <v>3</v>
      </c>
      <c r="Q67" s="129">
        <f>Eingabe2023!E77</f>
        <v>4</v>
      </c>
      <c r="R67" s="132">
        <f t="shared" si="7"/>
        <v>1</v>
      </c>
      <c r="S67" s="131">
        <f t="shared" si="8"/>
        <v>0.33333333333333326</v>
      </c>
      <c r="T67" s="244">
        <v>223</v>
      </c>
      <c r="U67" s="129">
        <f>Eingabe2023!F77</f>
        <v>186</v>
      </c>
      <c r="V67" s="132">
        <f t="shared" si="9"/>
        <v>-37</v>
      </c>
      <c r="W67" s="131">
        <f t="shared" si="10"/>
        <v>-0.1659192825112108</v>
      </c>
      <c r="X67" s="129">
        <v>149</v>
      </c>
      <c r="Y67" s="134">
        <f t="shared" si="11"/>
        <v>0.66816143497757852</v>
      </c>
      <c r="Z67" s="129">
        <f>Eingabe2023!G77</f>
        <v>124</v>
      </c>
      <c r="AA67" s="140">
        <f t="shared" si="12"/>
        <v>0.66666666666666663</v>
      </c>
      <c r="AB67" s="129">
        <v>66</v>
      </c>
      <c r="AC67" s="134">
        <f t="shared" si="13"/>
        <v>0.29596412556053814</v>
      </c>
      <c r="AD67" s="129">
        <f>Eingabe2023!H77</f>
        <v>56</v>
      </c>
      <c r="AE67" s="134">
        <f t="shared" si="14"/>
        <v>0.30107526881720431</v>
      </c>
      <c r="AF67" s="129">
        <v>8</v>
      </c>
      <c r="AG67" s="134">
        <f t="shared" si="15"/>
        <v>3.5874439461883408E-2</v>
      </c>
      <c r="AH67" s="129">
        <f>Eingabe2023!I77</f>
        <v>6</v>
      </c>
      <c r="AI67" s="134">
        <f t="shared" si="16"/>
        <v>3.2258064516129031E-2</v>
      </c>
      <c r="AJ67" s="129">
        <v>0</v>
      </c>
      <c r="AK67" s="134">
        <f t="shared" si="17"/>
        <v>0</v>
      </c>
      <c r="AL67" s="129">
        <f>Eingabe2023!J77</f>
        <v>0</v>
      </c>
      <c r="AM67" s="134">
        <f t="shared" si="18"/>
        <v>0</v>
      </c>
    </row>
    <row r="68" spans="2:39" x14ac:dyDescent="0.3">
      <c r="B68" s="124" t="s">
        <v>124</v>
      </c>
      <c r="C68" s="125" t="s">
        <v>139</v>
      </c>
      <c r="D68" s="127" t="s">
        <v>140</v>
      </c>
      <c r="E68" s="129">
        <v>284</v>
      </c>
      <c r="F68" s="129">
        <f>Eingabe2023!C78</f>
        <v>263</v>
      </c>
      <c r="G68" s="132">
        <f t="shared" si="0"/>
        <v>-21</v>
      </c>
      <c r="H68" s="131">
        <f t="shared" si="1"/>
        <v>-7.3943661971830998E-2</v>
      </c>
      <c r="I68" s="129">
        <v>106</v>
      </c>
      <c r="J68" s="129">
        <f>Eingabe2023!D78</f>
        <v>81</v>
      </c>
      <c r="K68" s="132">
        <f t="shared" si="2"/>
        <v>-25</v>
      </c>
      <c r="L68" s="131">
        <f t="shared" si="3"/>
        <v>-0.23584905660377353</v>
      </c>
      <c r="M68" s="133">
        <f t="shared" si="4"/>
        <v>0.37323943661971831</v>
      </c>
      <c r="N68" s="134">
        <f t="shared" si="5"/>
        <v>0.30798479087452474</v>
      </c>
      <c r="O68" s="116">
        <f t="shared" si="6"/>
        <v>-6.5254645745193574E-2</v>
      </c>
      <c r="P68" s="129">
        <v>2</v>
      </c>
      <c r="Q68" s="129">
        <f>Eingabe2023!E78</f>
        <v>1</v>
      </c>
      <c r="R68" s="132">
        <f t="shared" si="7"/>
        <v>-1</v>
      </c>
      <c r="S68" s="131">
        <f t="shared" si="8"/>
        <v>-0.5</v>
      </c>
      <c r="T68" s="244">
        <v>104</v>
      </c>
      <c r="U68" s="129">
        <f>Eingabe2023!F78</f>
        <v>80</v>
      </c>
      <c r="V68" s="132">
        <f t="shared" si="9"/>
        <v>-24</v>
      </c>
      <c r="W68" s="131">
        <f t="shared" si="10"/>
        <v>-0.23076923076923073</v>
      </c>
      <c r="X68" s="129">
        <v>60</v>
      </c>
      <c r="Y68" s="134">
        <f t="shared" si="11"/>
        <v>0.57692307692307687</v>
      </c>
      <c r="Z68" s="129">
        <f>Eingabe2023!G78</f>
        <v>60</v>
      </c>
      <c r="AA68" s="140">
        <f t="shared" si="12"/>
        <v>0.75</v>
      </c>
      <c r="AB68" s="129">
        <v>42</v>
      </c>
      <c r="AC68" s="134">
        <f t="shared" si="13"/>
        <v>0.40384615384615385</v>
      </c>
      <c r="AD68" s="129">
        <f>Eingabe2023!H78</f>
        <v>19</v>
      </c>
      <c r="AE68" s="134">
        <f t="shared" si="14"/>
        <v>0.23749999999999999</v>
      </c>
      <c r="AF68" s="129">
        <v>2</v>
      </c>
      <c r="AG68" s="134">
        <f t="shared" si="15"/>
        <v>1.9230769230769232E-2</v>
      </c>
      <c r="AH68" s="129">
        <f>Eingabe2023!I78</f>
        <v>1</v>
      </c>
      <c r="AI68" s="134">
        <f t="shared" si="16"/>
        <v>1.2500000000000001E-2</v>
      </c>
      <c r="AJ68" s="129">
        <v>0</v>
      </c>
      <c r="AK68" s="134">
        <f t="shared" si="17"/>
        <v>0</v>
      </c>
      <c r="AL68" s="129">
        <f>Eingabe2023!J78</f>
        <v>0</v>
      </c>
      <c r="AM68" s="134">
        <f t="shared" si="18"/>
        <v>0</v>
      </c>
    </row>
    <row r="69" spans="2:39" x14ac:dyDescent="0.3">
      <c r="B69" s="124" t="s">
        <v>160</v>
      </c>
      <c r="C69" s="125" t="s">
        <v>141</v>
      </c>
      <c r="D69" s="127" t="s">
        <v>142</v>
      </c>
      <c r="E69" s="129">
        <v>166</v>
      </c>
      <c r="F69" s="129">
        <f>Eingabe2023!C79</f>
        <v>158</v>
      </c>
      <c r="G69" s="132">
        <f t="shared" ref="G69:G132" si="19">F69-E69</f>
        <v>-8</v>
      </c>
      <c r="H69" s="131">
        <f t="shared" ref="H69:H132" si="20">(F69/E69)-100%</f>
        <v>-4.8192771084337394E-2</v>
      </c>
      <c r="I69" s="129">
        <v>130</v>
      </c>
      <c r="J69" s="129">
        <f>Eingabe2023!D79</f>
        <v>99</v>
      </c>
      <c r="K69" s="132">
        <f t="shared" ref="K69:K132" si="21">J69-I69</f>
        <v>-31</v>
      </c>
      <c r="L69" s="131">
        <f t="shared" ref="L69:L132" si="22">(J69/I69)-100%</f>
        <v>-0.2384615384615385</v>
      </c>
      <c r="M69" s="133">
        <f t="shared" ref="M69:M132" si="23">I69/E69</f>
        <v>0.7831325301204819</v>
      </c>
      <c r="N69" s="134">
        <f t="shared" ref="N69:N132" si="24">J69/F69</f>
        <v>0.62658227848101267</v>
      </c>
      <c r="O69" s="116">
        <f t="shared" ref="O69:O132" si="25">N69-M69</f>
        <v>-0.15655025163946923</v>
      </c>
      <c r="P69" s="129">
        <v>3</v>
      </c>
      <c r="Q69" s="129">
        <f>Eingabe2023!E79</f>
        <v>3</v>
      </c>
      <c r="R69" s="132">
        <f t="shared" ref="R69:R132" si="26">Q69-P69</f>
        <v>0</v>
      </c>
      <c r="S69" s="131">
        <f t="shared" ref="S69:S132" si="27">(Q69/P69)-100%</f>
        <v>0</v>
      </c>
      <c r="T69" s="244">
        <v>127</v>
      </c>
      <c r="U69" s="129">
        <f>Eingabe2023!F79</f>
        <v>96</v>
      </c>
      <c r="V69" s="132">
        <f t="shared" ref="V69:V132" si="28">U69-T69</f>
        <v>-31</v>
      </c>
      <c r="W69" s="131">
        <f t="shared" ref="W69:W132" si="29">(U69/T69)-100%</f>
        <v>-0.24409448818897639</v>
      </c>
      <c r="X69" s="129">
        <v>107</v>
      </c>
      <c r="Y69" s="134">
        <f t="shared" ref="Y69:Y132" si="30">X69/T69</f>
        <v>0.84251968503937003</v>
      </c>
      <c r="Z69" s="129">
        <f>Eingabe2023!G79</f>
        <v>88</v>
      </c>
      <c r="AA69" s="140">
        <f t="shared" ref="AA69:AA132" si="31">Z69/U69</f>
        <v>0.91666666666666663</v>
      </c>
      <c r="AB69" s="129">
        <v>10</v>
      </c>
      <c r="AC69" s="134">
        <f t="shared" ref="AC69:AC132" si="32">AB69/T69</f>
        <v>7.874015748031496E-2</v>
      </c>
      <c r="AD69" s="129">
        <f>Eingabe2023!H79</f>
        <v>6</v>
      </c>
      <c r="AE69" s="134">
        <f t="shared" ref="AE69:AE132" si="33">AD69/U69</f>
        <v>6.25E-2</v>
      </c>
      <c r="AF69" s="129">
        <v>10</v>
      </c>
      <c r="AG69" s="134">
        <f t="shared" ref="AG69:AG132" si="34">AF69/T69</f>
        <v>7.874015748031496E-2</v>
      </c>
      <c r="AH69" s="129">
        <f>Eingabe2023!I79</f>
        <v>2</v>
      </c>
      <c r="AI69" s="134">
        <f t="shared" ref="AI69:AI132" si="35">AH69/U69</f>
        <v>2.0833333333333332E-2</v>
      </c>
      <c r="AJ69" s="129">
        <v>0</v>
      </c>
      <c r="AK69" s="134">
        <f t="shared" ref="AK69:AK132" si="36">AJ69/T69</f>
        <v>0</v>
      </c>
      <c r="AL69" s="129">
        <f>Eingabe2023!J79</f>
        <v>0</v>
      </c>
      <c r="AM69" s="134">
        <f t="shared" ref="AM69:AM132" si="37">AL69/U69</f>
        <v>0</v>
      </c>
    </row>
    <row r="70" spans="2:39" x14ac:dyDescent="0.3">
      <c r="B70" s="124" t="s">
        <v>160</v>
      </c>
      <c r="C70" s="125" t="s">
        <v>143</v>
      </c>
      <c r="D70" s="127" t="s">
        <v>144</v>
      </c>
      <c r="E70" s="129">
        <v>77</v>
      </c>
      <c r="F70" s="129">
        <f>Eingabe2023!C80</f>
        <v>85</v>
      </c>
      <c r="G70" s="132">
        <f t="shared" si="19"/>
        <v>8</v>
      </c>
      <c r="H70" s="131">
        <f t="shared" si="20"/>
        <v>0.10389610389610393</v>
      </c>
      <c r="I70" s="129">
        <v>25</v>
      </c>
      <c r="J70" s="129">
        <f>Eingabe2023!D80</f>
        <v>26</v>
      </c>
      <c r="K70" s="132">
        <f t="shared" si="21"/>
        <v>1</v>
      </c>
      <c r="L70" s="131">
        <f t="shared" si="22"/>
        <v>4.0000000000000036E-2</v>
      </c>
      <c r="M70" s="133">
        <f t="shared" si="23"/>
        <v>0.32467532467532467</v>
      </c>
      <c r="N70" s="134">
        <f t="shared" si="24"/>
        <v>0.30588235294117649</v>
      </c>
      <c r="O70" s="116">
        <f t="shared" si="25"/>
        <v>-1.8792971734148178E-2</v>
      </c>
      <c r="P70" s="129">
        <v>1</v>
      </c>
      <c r="Q70" s="129">
        <f>Eingabe2023!E80</f>
        <v>0</v>
      </c>
      <c r="R70" s="132">
        <f t="shared" si="26"/>
        <v>-1</v>
      </c>
      <c r="S70" s="131">
        <f t="shared" si="27"/>
        <v>-1</v>
      </c>
      <c r="T70" s="244">
        <v>24</v>
      </c>
      <c r="U70" s="129">
        <f>Eingabe2023!F80</f>
        <v>26</v>
      </c>
      <c r="V70" s="132">
        <f t="shared" si="28"/>
        <v>2</v>
      </c>
      <c r="W70" s="131">
        <f t="shared" si="29"/>
        <v>8.3333333333333259E-2</v>
      </c>
      <c r="X70" s="129">
        <v>13</v>
      </c>
      <c r="Y70" s="134">
        <f t="shared" si="30"/>
        <v>0.54166666666666663</v>
      </c>
      <c r="Z70" s="129">
        <f>Eingabe2023!G80</f>
        <v>14</v>
      </c>
      <c r="AA70" s="140">
        <f t="shared" si="31"/>
        <v>0.53846153846153844</v>
      </c>
      <c r="AB70" s="129">
        <v>11</v>
      </c>
      <c r="AC70" s="134">
        <f t="shared" si="32"/>
        <v>0.45833333333333331</v>
      </c>
      <c r="AD70" s="129">
        <f>Eingabe2023!H80</f>
        <v>11</v>
      </c>
      <c r="AE70" s="134">
        <f t="shared" si="33"/>
        <v>0.42307692307692307</v>
      </c>
      <c r="AF70" s="129">
        <v>0</v>
      </c>
      <c r="AG70" s="134">
        <f t="shared" si="34"/>
        <v>0</v>
      </c>
      <c r="AH70" s="129">
        <f>Eingabe2023!I80</f>
        <v>1</v>
      </c>
      <c r="AI70" s="134">
        <f t="shared" si="35"/>
        <v>3.8461538461538464E-2</v>
      </c>
      <c r="AJ70" s="129">
        <v>0</v>
      </c>
      <c r="AK70" s="134">
        <f t="shared" si="36"/>
        <v>0</v>
      </c>
      <c r="AL70" s="129">
        <f>Eingabe2023!J80</f>
        <v>0</v>
      </c>
      <c r="AM70" s="134">
        <f t="shared" si="37"/>
        <v>0</v>
      </c>
    </row>
    <row r="71" spans="2:39" x14ac:dyDescent="0.3">
      <c r="B71" s="124" t="s">
        <v>160</v>
      </c>
      <c r="C71" s="125" t="s">
        <v>145</v>
      </c>
      <c r="D71" s="127" t="s">
        <v>146</v>
      </c>
      <c r="E71" s="129">
        <v>95</v>
      </c>
      <c r="F71" s="129">
        <f>Eingabe2023!C81</f>
        <v>105</v>
      </c>
      <c r="G71" s="132">
        <f t="shared" si="19"/>
        <v>10</v>
      </c>
      <c r="H71" s="131">
        <f t="shared" si="20"/>
        <v>0.10526315789473695</v>
      </c>
      <c r="I71" s="129">
        <v>56</v>
      </c>
      <c r="J71" s="129">
        <f>Eingabe2023!D81</f>
        <v>40</v>
      </c>
      <c r="K71" s="132">
        <f t="shared" si="21"/>
        <v>-16</v>
      </c>
      <c r="L71" s="131">
        <f t="shared" si="22"/>
        <v>-0.2857142857142857</v>
      </c>
      <c r="M71" s="133">
        <f t="shared" si="23"/>
        <v>0.58947368421052626</v>
      </c>
      <c r="N71" s="134">
        <f t="shared" si="24"/>
        <v>0.38095238095238093</v>
      </c>
      <c r="O71" s="116">
        <f t="shared" si="25"/>
        <v>-0.20852130325814533</v>
      </c>
      <c r="P71" s="129">
        <v>0</v>
      </c>
      <c r="Q71" s="129">
        <f>Eingabe2023!E81</f>
        <v>0</v>
      </c>
      <c r="R71" s="132">
        <f t="shared" si="26"/>
        <v>0</v>
      </c>
      <c r="S71" s="131" t="e">
        <f t="shared" si="27"/>
        <v>#DIV/0!</v>
      </c>
      <c r="T71" s="244">
        <v>56</v>
      </c>
      <c r="U71" s="129">
        <f>Eingabe2023!F81</f>
        <v>40</v>
      </c>
      <c r="V71" s="132">
        <f t="shared" si="28"/>
        <v>-16</v>
      </c>
      <c r="W71" s="131">
        <f t="shared" si="29"/>
        <v>-0.2857142857142857</v>
      </c>
      <c r="X71" s="129">
        <v>39</v>
      </c>
      <c r="Y71" s="134">
        <f t="shared" si="30"/>
        <v>0.6964285714285714</v>
      </c>
      <c r="Z71" s="129">
        <f>Eingabe2023!G81</f>
        <v>34</v>
      </c>
      <c r="AA71" s="140">
        <f t="shared" si="31"/>
        <v>0.85</v>
      </c>
      <c r="AB71" s="129">
        <v>16</v>
      </c>
      <c r="AC71" s="134">
        <f t="shared" si="32"/>
        <v>0.2857142857142857</v>
      </c>
      <c r="AD71" s="129">
        <f>Eingabe2023!H81</f>
        <v>6</v>
      </c>
      <c r="AE71" s="134">
        <f t="shared" si="33"/>
        <v>0.15</v>
      </c>
      <c r="AF71" s="129">
        <v>1</v>
      </c>
      <c r="AG71" s="134">
        <f t="shared" si="34"/>
        <v>1.7857142857142856E-2</v>
      </c>
      <c r="AH71" s="129">
        <f>Eingabe2023!I81</f>
        <v>0</v>
      </c>
      <c r="AI71" s="134">
        <f t="shared" si="35"/>
        <v>0</v>
      </c>
      <c r="AJ71" s="129">
        <v>0</v>
      </c>
      <c r="AK71" s="134">
        <f t="shared" si="36"/>
        <v>0</v>
      </c>
      <c r="AL71" s="129">
        <f>Eingabe2023!J81</f>
        <v>0</v>
      </c>
      <c r="AM71" s="134">
        <f t="shared" si="37"/>
        <v>0</v>
      </c>
    </row>
    <row r="72" spans="2:39" x14ac:dyDescent="0.3">
      <c r="B72" s="124" t="s">
        <v>160</v>
      </c>
      <c r="C72" s="125" t="s">
        <v>147</v>
      </c>
      <c r="D72" s="127" t="s">
        <v>148</v>
      </c>
      <c r="E72" s="129">
        <v>104</v>
      </c>
      <c r="F72" s="129">
        <f>Eingabe2023!C82</f>
        <v>102</v>
      </c>
      <c r="G72" s="132">
        <f t="shared" si="19"/>
        <v>-2</v>
      </c>
      <c r="H72" s="131">
        <f t="shared" si="20"/>
        <v>-1.9230769230769273E-2</v>
      </c>
      <c r="I72" s="129">
        <v>65</v>
      </c>
      <c r="J72" s="129">
        <f>Eingabe2023!D82</f>
        <v>51</v>
      </c>
      <c r="K72" s="132">
        <f t="shared" si="21"/>
        <v>-14</v>
      </c>
      <c r="L72" s="131">
        <f t="shared" si="22"/>
        <v>-0.2153846153846154</v>
      </c>
      <c r="M72" s="133">
        <f t="shared" si="23"/>
        <v>0.625</v>
      </c>
      <c r="N72" s="134">
        <f t="shared" si="24"/>
        <v>0.5</v>
      </c>
      <c r="O72" s="116">
        <f t="shared" si="25"/>
        <v>-0.125</v>
      </c>
      <c r="P72" s="129">
        <v>0</v>
      </c>
      <c r="Q72" s="129">
        <f>Eingabe2023!E82</f>
        <v>1</v>
      </c>
      <c r="R72" s="132">
        <f t="shared" si="26"/>
        <v>1</v>
      </c>
      <c r="S72" s="131" t="e">
        <f t="shared" si="27"/>
        <v>#DIV/0!</v>
      </c>
      <c r="T72" s="244">
        <v>65</v>
      </c>
      <c r="U72" s="129">
        <f>Eingabe2023!F82</f>
        <v>50</v>
      </c>
      <c r="V72" s="132">
        <f t="shared" si="28"/>
        <v>-15</v>
      </c>
      <c r="W72" s="131">
        <f t="shared" si="29"/>
        <v>-0.23076923076923073</v>
      </c>
      <c r="X72" s="129">
        <v>52</v>
      </c>
      <c r="Y72" s="134">
        <f t="shared" si="30"/>
        <v>0.8</v>
      </c>
      <c r="Z72" s="129">
        <f>Eingabe2023!G82</f>
        <v>45</v>
      </c>
      <c r="AA72" s="140">
        <f t="shared" si="31"/>
        <v>0.9</v>
      </c>
      <c r="AB72" s="129">
        <v>12</v>
      </c>
      <c r="AC72" s="134">
        <f t="shared" si="32"/>
        <v>0.18461538461538463</v>
      </c>
      <c r="AD72" s="129">
        <f>Eingabe2023!H82</f>
        <v>5</v>
      </c>
      <c r="AE72" s="134">
        <f t="shared" si="33"/>
        <v>0.1</v>
      </c>
      <c r="AF72" s="129">
        <v>1</v>
      </c>
      <c r="AG72" s="134">
        <f t="shared" si="34"/>
        <v>1.5384615384615385E-2</v>
      </c>
      <c r="AH72" s="129">
        <f>Eingabe2023!I82</f>
        <v>0</v>
      </c>
      <c r="AI72" s="134">
        <f t="shared" si="35"/>
        <v>0</v>
      </c>
      <c r="AJ72" s="129">
        <v>0</v>
      </c>
      <c r="AK72" s="134">
        <f t="shared" si="36"/>
        <v>0</v>
      </c>
      <c r="AL72" s="129">
        <f>Eingabe2023!J82</f>
        <v>0</v>
      </c>
      <c r="AM72" s="134">
        <f t="shared" si="37"/>
        <v>0</v>
      </c>
    </row>
    <row r="73" spans="2:39" x14ac:dyDescent="0.3">
      <c r="B73" s="124" t="s">
        <v>160</v>
      </c>
      <c r="C73" s="125" t="s">
        <v>149</v>
      </c>
      <c r="D73" s="127" t="s">
        <v>150</v>
      </c>
      <c r="E73" s="129">
        <v>441</v>
      </c>
      <c r="F73" s="129">
        <f>Eingabe2023!C83</f>
        <v>439</v>
      </c>
      <c r="G73" s="132">
        <f t="shared" si="19"/>
        <v>-2</v>
      </c>
      <c r="H73" s="131">
        <f t="shared" si="20"/>
        <v>-4.5351473922902175E-3</v>
      </c>
      <c r="I73" s="129">
        <v>108</v>
      </c>
      <c r="J73" s="129">
        <f>Eingabe2023!D83</f>
        <v>94</v>
      </c>
      <c r="K73" s="132">
        <f t="shared" si="21"/>
        <v>-14</v>
      </c>
      <c r="L73" s="131">
        <f t="shared" si="22"/>
        <v>-0.12962962962962965</v>
      </c>
      <c r="M73" s="133">
        <f t="shared" si="23"/>
        <v>0.24489795918367346</v>
      </c>
      <c r="N73" s="134">
        <f t="shared" si="24"/>
        <v>0.21412300683371299</v>
      </c>
      <c r="O73" s="116">
        <f t="shared" si="25"/>
        <v>-3.0774952349960472E-2</v>
      </c>
      <c r="P73" s="129">
        <v>2</v>
      </c>
      <c r="Q73" s="129">
        <f>Eingabe2023!E83</f>
        <v>0</v>
      </c>
      <c r="R73" s="132">
        <f t="shared" si="26"/>
        <v>-2</v>
      </c>
      <c r="S73" s="131">
        <f t="shared" si="27"/>
        <v>-1</v>
      </c>
      <c r="T73" s="244">
        <v>106</v>
      </c>
      <c r="U73" s="129">
        <f>Eingabe2023!F83</f>
        <v>94</v>
      </c>
      <c r="V73" s="132">
        <f t="shared" si="28"/>
        <v>-12</v>
      </c>
      <c r="W73" s="131">
        <f t="shared" si="29"/>
        <v>-0.1132075471698113</v>
      </c>
      <c r="X73" s="129">
        <v>75</v>
      </c>
      <c r="Y73" s="134">
        <f t="shared" si="30"/>
        <v>0.70754716981132071</v>
      </c>
      <c r="Z73" s="129">
        <f>Eingabe2023!G83</f>
        <v>74</v>
      </c>
      <c r="AA73" s="140">
        <f t="shared" si="31"/>
        <v>0.78723404255319152</v>
      </c>
      <c r="AB73" s="129">
        <v>23</v>
      </c>
      <c r="AC73" s="134">
        <f t="shared" si="32"/>
        <v>0.21698113207547171</v>
      </c>
      <c r="AD73" s="129">
        <f>Eingabe2023!H83</f>
        <v>18</v>
      </c>
      <c r="AE73" s="134">
        <f t="shared" si="33"/>
        <v>0.19148936170212766</v>
      </c>
      <c r="AF73" s="129">
        <v>8</v>
      </c>
      <c r="AG73" s="134">
        <f t="shared" si="34"/>
        <v>7.5471698113207544E-2</v>
      </c>
      <c r="AH73" s="129">
        <f>Eingabe2023!I83</f>
        <v>2</v>
      </c>
      <c r="AI73" s="134">
        <f t="shared" si="35"/>
        <v>2.1276595744680851E-2</v>
      </c>
      <c r="AJ73" s="129">
        <v>0</v>
      </c>
      <c r="AK73" s="134">
        <f t="shared" si="36"/>
        <v>0</v>
      </c>
      <c r="AL73" s="129">
        <f>Eingabe2023!J83</f>
        <v>0</v>
      </c>
      <c r="AM73" s="134">
        <f t="shared" si="37"/>
        <v>0</v>
      </c>
    </row>
    <row r="74" spans="2:39" x14ac:dyDescent="0.3">
      <c r="B74" s="124" t="s">
        <v>160</v>
      </c>
      <c r="C74" s="125" t="s">
        <v>151</v>
      </c>
      <c r="D74" s="127" t="s">
        <v>152</v>
      </c>
      <c r="E74" s="129">
        <v>40</v>
      </c>
      <c r="F74" s="129">
        <f>Eingabe2023!C84</f>
        <v>37</v>
      </c>
      <c r="G74" s="132">
        <f t="shared" si="19"/>
        <v>-3</v>
      </c>
      <c r="H74" s="131">
        <f t="shared" si="20"/>
        <v>-7.4999999999999956E-2</v>
      </c>
      <c r="I74" s="129">
        <v>24</v>
      </c>
      <c r="J74" s="129">
        <f>Eingabe2023!D84</f>
        <v>17</v>
      </c>
      <c r="K74" s="132">
        <f t="shared" si="21"/>
        <v>-7</v>
      </c>
      <c r="L74" s="131">
        <f t="shared" si="22"/>
        <v>-0.29166666666666663</v>
      </c>
      <c r="M74" s="133">
        <f t="shared" si="23"/>
        <v>0.6</v>
      </c>
      <c r="N74" s="134">
        <f t="shared" si="24"/>
        <v>0.45945945945945948</v>
      </c>
      <c r="O74" s="116">
        <f t="shared" si="25"/>
        <v>-0.14054054054054049</v>
      </c>
      <c r="P74" s="129">
        <v>0</v>
      </c>
      <c r="Q74" s="129">
        <f>Eingabe2023!E84</f>
        <v>0</v>
      </c>
      <c r="R74" s="132">
        <f t="shared" si="26"/>
        <v>0</v>
      </c>
      <c r="S74" s="131" t="e">
        <f t="shared" si="27"/>
        <v>#DIV/0!</v>
      </c>
      <c r="T74" s="244">
        <v>24</v>
      </c>
      <c r="U74" s="129">
        <f>Eingabe2023!F84</f>
        <v>17</v>
      </c>
      <c r="V74" s="132">
        <f t="shared" si="28"/>
        <v>-7</v>
      </c>
      <c r="W74" s="131">
        <f t="shared" si="29"/>
        <v>-0.29166666666666663</v>
      </c>
      <c r="X74" s="129">
        <v>14</v>
      </c>
      <c r="Y74" s="134">
        <f t="shared" si="30"/>
        <v>0.58333333333333337</v>
      </c>
      <c r="Z74" s="129">
        <f>Eingabe2023!G84</f>
        <v>7</v>
      </c>
      <c r="AA74" s="140">
        <f t="shared" si="31"/>
        <v>0.41176470588235292</v>
      </c>
      <c r="AB74" s="129">
        <v>10</v>
      </c>
      <c r="AC74" s="134">
        <f t="shared" si="32"/>
        <v>0.41666666666666669</v>
      </c>
      <c r="AD74" s="129">
        <f>Eingabe2023!H84</f>
        <v>10</v>
      </c>
      <c r="AE74" s="134">
        <f t="shared" si="33"/>
        <v>0.58823529411764708</v>
      </c>
      <c r="AF74" s="129">
        <v>0</v>
      </c>
      <c r="AG74" s="134">
        <f t="shared" si="34"/>
        <v>0</v>
      </c>
      <c r="AH74" s="129">
        <f>Eingabe2023!I84</f>
        <v>0</v>
      </c>
      <c r="AI74" s="134">
        <f t="shared" si="35"/>
        <v>0</v>
      </c>
      <c r="AJ74" s="129">
        <v>0</v>
      </c>
      <c r="AK74" s="134">
        <f t="shared" si="36"/>
        <v>0</v>
      </c>
      <c r="AL74" s="129">
        <f>Eingabe2023!J84</f>
        <v>0</v>
      </c>
      <c r="AM74" s="134">
        <f t="shared" si="37"/>
        <v>0</v>
      </c>
    </row>
    <row r="75" spans="2:39" x14ac:dyDescent="0.3">
      <c r="B75" s="124" t="s">
        <v>160</v>
      </c>
      <c r="C75" s="125" t="s">
        <v>153</v>
      </c>
      <c r="D75" s="127" t="s">
        <v>154</v>
      </c>
      <c r="E75" s="129">
        <v>141</v>
      </c>
      <c r="F75" s="129">
        <f>Eingabe2023!C85</f>
        <v>125</v>
      </c>
      <c r="G75" s="132">
        <f t="shared" si="19"/>
        <v>-16</v>
      </c>
      <c r="H75" s="131">
        <f t="shared" si="20"/>
        <v>-0.11347517730496459</v>
      </c>
      <c r="I75" s="129">
        <v>77</v>
      </c>
      <c r="J75" s="129">
        <f>Eingabe2023!D85</f>
        <v>61</v>
      </c>
      <c r="K75" s="132">
        <f t="shared" si="21"/>
        <v>-16</v>
      </c>
      <c r="L75" s="131">
        <f t="shared" si="22"/>
        <v>-0.20779220779220775</v>
      </c>
      <c r="M75" s="133">
        <f t="shared" si="23"/>
        <v>0.54609929078014185</v>
      </c>
      <c r="N75" s="134">
        <f t="shared" si="24"/>
        <v>0.48799999999999999</v>
      </c>
      <c r="O75" s="116">
        <f t="shared" si="25"/>
        <v>-5.8099290780141866E-2</v>
      </c>
      <c r="P75" s="129">
        <v>1</v>
      </c>
      <c r="Q75" s="129">
        <f>Eingabe2023!E85</f>
        <v>0</v>
      </c>
      <c r="R75" s="132">
        <f t="shared" si="26"/>
        <v>-1</v>
      </c>
      <c r="S75" s="131">
        <f t="shared" si="27"/>
        <v>-1</v>
      </c>
      <c r="T75" s="244">
        <v>76</v>
      </c>
      <c r="U75" s="129">
        <f>Eingabe2023!F85</f>
        <v>61</v>
      </c>
      <c r="V75" s="132">
        <f t="shared" si="28"/>
        <v>-15</v>
      </c>
      <c r="W75" s="131">
        <f t="shared" si="29"/>
        <v>-0.19736842105263153</v>
      </c>
      <c r="X75" s="129">
        <v>66</v>
      </c>
      <c r="Y75" s="134">
        <f t="shared" si="30"/>
        <v>0.86842105263157898</v>
      </c>
      <c r="Z75" s="129">
        <f>Eingabe2023!G85</f>
        <v>56</v>
      </c>
      <c r="AA75" s="140">
        <f t="shared" si="31"/>
        <v>0.91803278688524592</v>
      </c>
      <c r="AB75" s="129">
        <v>10</v>
      </c>
      <c r="AC75" s="134">
        <f t="shared" si="32"/>
        <v>0.13157894736842105</v>
      </c>
      <c r="AD75" s="129">
        <f>Eingabe2023!H85</f>
        <v>5</v>
      </c>
      <c r="AE75" s="134">
        <f t="shared" si="33"/>
        <v>8.1967213114754092E-2</v>
      </c>
      <c r="AF75" s="129">
        <v>0</v>
      </c>
      <c r="AG75" s="134">
        <f t="shared" si="34"/>
        <v>0</v>
      </c>
      <c r="AH75" s="129">
        <f>Eingabe2023!I85</f>
        <v>0</v>
      </c>
      <c r="AI75" s="134">
        <f t="shared" si="35"/>
        <v>0</v>
      </c>
      <c r="AJ75" s="129">
        <v>0</v>
      </c>
      <c r="AK75" s="134">
        <f t="shared" si="36"/>
        <v>0</v>
      </c>
      <c r="AL75" s="129">
        <f>Eingabe2023!J85</f>
        <v>0</v>
      </c>
      <c r="AM75" s="134">
        <f t="shared" si="37"/>
        <v>0</v>
      </c>
    </row>
    <row r="76" spans="2:39" x14ac:dyDescent="0.3">
      <c r="B76" s="124" t="s">
        <v>160</v>
      </c>
      <c r="C76" s="125" t="s">
        <v>155</v>
      </c>
      <c r="D76" s="127" t="s">
        <v>156</v>
      </c>
      <c r="E76" s="129">
        <v>229</v>
      </c>
      <c r="F76" s="129">
        <f>Eingabe2023!C86</f>
        <v>219</v>
      </c>
      <c r="G76" s="132">
        <f t="shared" si="19"/>
        <v>-10</v>
      </c>
      <c r="H76" s="131">
        <f t="shared" si="20"/>
        <v>-4.3668122270742349E-2</v>
      </c>
      <c r="I76" s="129">
        <v>85</v>
      </c>
      <c r="J76" s="129">
        <f>Eingabe2023!D86</f>
        <v>61</v>
      </c>
      <c r="K76" s="132">
        <f t="shared" si="21"/>
        <v>-24</v>
      </c>
      <c r="L76" s="131">
        <f t="shared" si="22"/>
        <v>-0.28235294117647058</v>
      </c>
      <c r="M76" s="133">
        <f t="shared" si="23"/>
        <v>0.37117903930131002</v>
      </c>
      <c r="N76" s="134">
        <f t="shared" si="24"/>
        <v>0.27853881278538811</v>
      </c>
      <c r="O76" s="116">
        <f t="shared" si="25"/>
        <v>-9.2640226515921908E-2</v>
      </c>
      <c r="P76" s="129">
        <v>0</v>
      </c>
      <c r="Q76" s="129">
        <f>Eingabe2023!E86</f>
        <v>1</v>
      </c>
      <c r="R76" s="132">
        <f t="shared" si="26"/>
        <v>1</v>
      </c>
      <c r="S76" s="131" t="e">
        <f t="shared" si="27"/>
        <v>#DIV/0!</v>
      </c>
      <c r="T76" s="244">
        <v>85</v>
      </c>
      <c r="U76" s="129">
        <f>Eingabe2023!F86</f>
        <v>60</v>
      </c>
      <c r="V76" s="132">
        <f t="shared" si="28"/>
        <v>-25</v>
      </c>
      <c r="W76" s="131">
        <f t="shared" si="29"/>
        <v>-0.29411764705882348</v>
      </c>
      <c r="X76" s="129">
        <v>55</v>
      </c>
      <c r="Y76" s="134">
        <f t="shared" si="30"/>
        <v>0.6470588235294118</v>
      </c>
      <c r="Z76" s="129">
        <f>Eingabe2023!G86</f>
        <v>45</v>
      </c>
      <c r="AA76" s="140">
        <f t="shared" si="31"/>
        <v>0.75</v>
      </c>
      <c r="AB76" s="129">
        <v>20</v>
      </c>
      <c r="AC76" s="134">
        <f t="shared" si="32"/>
        <v>0.23529411764705882</v>
      </c>
      <c r="AD76" s="129">
        <f>Eingabe2023!H86</f>
        <v>10</v>
      </c>
      <c r="AE76" s="134">
        <f t="shared" si="33"/>
        <v>0.16666666666666666</v>
      </c>
      <c r="AF76" s="129">
        <v>10</v>
      </c>
      <c r="AG76" s="134">
        <f t="shared" si="34"/>
        <v>0.11764705882352941</v>
      </c>
      <c r="AH76" s="129">
        <f>Eingabe2023!I86</f>
        <v>5</v>
      </c>
      <c r="AI76" s="134">
        <f t="shared" si="35"/>
        <v>8.3333333333333329E-2</v>
      </c>
      <c r="AJ76" s="129">
        <v>0</v>
      </c>
      <c r="AK76" s="134">
        <f t="shared" si="36"/>
        <v>0</v>
      </c>
      <c r="AL76" s="129">
        <f>Eingabe2023!J86</f>
        <v>0</v>
      </c>
      <c r="AM76" s="134">
        <f t="shared" si="37"/>
        <v>0</v>
      </c>
    </row>
    <row r="77" spans="2:39" x14ac:dyDescent="0.3">
      <c r="B77" s="124" t="s">
        <v>160</v>
      </c>
      <c r="C77" s="125" t="s">
        <v>157</v>
      </c>
      <c r="D77" s="127" t="s">
        <v>158</v>
      </c>
      <c r="E77" s="129">
        <v>388</v>
      </c>
      <c r="F77" s="129">
        <f>Eingabe2023!C87</f>
        <v>390</v>
      </c>
      <c r="G77" s="132">
        <f t="shared" si="19"/>
        <v>2</v>
      </c>
      <c r="H77" s="131">
        <f t="shared" si="20"/>
        <v>5.1546391752577136E-3</v>
      </c>
      <c r="I77" s="129">
        <v>120</v>
      </c>
      <c r="J77" s="129">
        <f>Eingabe2023!D87</f>
        <v>88</v>
      </c>
      <c r="K77" s="132">
        <f t="shared" si="21"/>
        <v>-32</v>
      </c>
      <c r="L77" s="131">
        <f t="shared" si="22"/>
        <v>-0.26666666666666672</v>
      </c>
      <c r="M77" s="133">
        <f t="shared" si="23"/>
        <v>0.30927835051546393</v>
      </c>
      <c r="N77" s="134">
        <f t="shared" si="24"/>
        <v>0.22564102564102564</v>
      </c>
      <c r="O77" s="116">
        <f t="shared" si="25"/>
        <v>-8.3637324874438285E-2</v>
      </c>
      <c r="P77" s="129">
        <v>0</v>
      </c>
      <c r="Q77" s="129">
        <f>Eingabe2023!E87</f>
        <v>0</v>
      </c>
      <c r="R77" s="132">
        <f t="shared" si="26"/>
        <v>0</v>
      </c>
      <c r="S77" s="131" t="e">
        <f t="shared" si="27"/>
        <v>#DIV/0!</v>
      </c>
      <c r="T77" s="244">
        <v>120</v>
      </c>
      <c r="U77" s="129">
        <f>Eingabe2023!F87</f>
        <v>88</v>
      </c>
      <c r="V77" s="132">
        <f t="shared" si="28"/>
        <v>-32</v>
      </c>
      <c r="W77" s="131">
        <f t="shared" si="29"/>
        <v>-0.26666666666666672</v>
      </c>
      <c r="X77" s="129">
        <v>88</v>
      </c>
      <c r="Y77" s="134">
        <f t="shared" si="30"/>
        <v>0.73333333333333328</v>
      </c>
      <c r="Z77" s="129">
        <f>Eingabe2023!G87</f>
        <v>72</v>
      </c>
      <c r="AA77" s="140">
        <f t="shared" si="31"/>
        <v>0.81818181818181823</v>
      </c>
      <c r="AB77" s="129">
        <v>27</v>
      </c>
      <c r="AC77" s="134">
        <f t="shared" si="32"/>
        <v>0.22500000000000001</v>
      </c>
      <c r="AD77" s="129">
        <f>Eingabe2023!H87</f>
        <v>16</v>
      </c>
      <c r="AE77" s="134">
        <f t="shared" si="33"/>
        <v>0.18181818181818182</v>
      </c>
      <c r="AF77" s="129">
        <v>5</v>
      </c>
      <c r="AG77" s="134">
        <f t="shared" si="34"/>
        <v>4.1666666666666664E-2</v>
      </c>
      <c r="AH77" s="129">
        <f>Eingabe2023!I87</f>
        <v>0</v>
      </c>
      <c r="AI77" s="134">
        <f t="shared" si="35"/>
        <v>0</v>
      </c>
      <c r="AJ77" s="129">
        <v>0</v>
      </c>
      <c r="AK77" s="134">
        <f t="shared" si="36"/>
        <v>0</v>
      </c>
      <c r="AL77" s="129">
        <f>Eingabe2023!J87</f>
        <v>0</v>
      </c>
      <c r="AM77" s="134">
        <f t="shared" si="37"/>
        <v>0</v>
      </c>
    </row>
    <row r="78" spans="2:39" x14ac:dyDescent="0.3">
      <c r="B78" s="124" t="s">
        <v>160</v>
      </c>
      <c r="C78" s="125" t="s">
        <v>159</v>
      </c>
      <c r="D78" s="127" t="s">
        <v>160</v>
      </c>
      <c r="E78" s="129">
        <v>616</v>
      </c>
      <c r="F78" s="129">
        <f>Eingabe2023!C88</f>
        <v>642</v>
      </c>
      <c r="G78" s="132">
        <f t="shared" si="19"/>
        <v>26</v>
      </c>
      <c r="H78" s="131">
        <f t="shared" si="20"/>
        <v>4.2207792207792139E-2</v>
      </c>
      <c r="I78" s="129">
        <v>160</v>
      </c>
      <c r="J78" s="129">
        <f>Eingabe2023!D88</f>
        <v>125</v>
      </c>
      <c r="K78" s="132">
        <f t="shared" si="21"/>
        <v>-35</v>
      </c>
      <c r="L78" s="131">
        <f t="shared" si="22"/>
        <v>-0.21875</v>
      </c>
      <c r="M78" s="133">
        <f t="shared" si="23"/>
        <v>0.25974025974025972</v>
      </c>
      <c r="N78" s="134">
        <f t="shared" si="24"/>
        <v>0.19470404984423675</v>
      </c>
      <c r="O78" s="116">
        <f t="shared" si="25"/>
        <v>-6.5036209896022962E-2</v>
      </c>
      <c r="P78" s="129">
        <v>2</v>
      </c>
      <c r="Q78" s="129">
        <f>Eingabe2023!E88</f>
        <v>1</v>
      </c>
      <c r="R78" s="132">
        <f t="shared" si="26"/>
        <v>-1</v>
      </c>
      <c r="S78" s="131">
        <f t="shared" si="27"/>
        <v>-0.5</v>
      </c>
      <c r="T78" s="244">
        <v>158</v>
      </c>
      <c r="U78" s="129">
        <f>Eingabe2023!F88</f>
        <v>124</v>
      </c>
      <c r="V78" s="132">
        <f t="shared" si="28"/>
        <v>-34</v>
      </c>
      <c r="W78" s="131">
        <f t="shared" si="29"/>
        <v>-0.21518987341772156</v>
      </c>
      <c r="X78" s="129">
        <v>134</v>
      </c>
      <c r="Y78" s="134">
        <f t="shared" si="30"/>
        <v>0.84810126582278478</v>
      </c>
      <c r="Z78" s="129">
        <f>Eingabe2023!G88</f>
        <v>104</v>
      </c>
      <c r="AA78" s="140">
        <f t="shared" si="31"/>
        <v>0.83870967741935487</v>
      </c>
      <c r="AB78" s="129">
        <v>24</v>
      </c>
      <c r="AC78" s="134">
        <f t="shared" si="32"/>
        <v>0.15189873417721519</v>
      </c>
      <c r="AD78" s="129">
        <f>Eingabe2023!H88</f>
        <v>17</v>
      </c>
      <c r="AE78" s="134">
        <f t="shared" si="33"/>
        <v>0.13709677419354838</v>
      </c>
      <c r="AF78" s="129">
        <v>0</v>
      </c>
      <c r="AG78" s="134">
        <f t="shared" si="34"/>
        <v>0</v>
      </c>
      <c r="AH78" s="129">
        <f>Eingabe2023!I88</f>
        <v>3</v>
      </c>
      <c r="AI78" s="134">
        <f t="shared" si="35"/>
        <v>2.4193548387096774E-2</v>
      </c>
      <c r="AJ78" s="129">
        <v>0</v>
      </c>
      <c r="AK78" s="134">
        <f t="shared" si="36"/>
        <v>0</v>
      </c>
      <c r="AL78" s="129">
        <f>Eingabe2023!J88</f>
        <v>0</v>
      </c>
      <c r="AM78" s="134">
        <f t="shared" si="37"/>
        <v>0</v>
      </c>
    </row>
    <row r="79" spans="2:39" x14ac:dyDescent="0.3">
      <c r="B79" s="124" t="s">
        <v>160</v>
      </c>
      <c r="C79" s="125" t="s">
        <v>161</v>
      </c>
      <c r="D79" s="127" t="s">
        <v>162</v>
      </c>
      <c r="E79" s="129">
        <v>167</v>
      </c>
      <c r="F79" s="129">
        <f>Eingabe2023!C89</f>
        <v>158</v>
      </c>
      <c r="G79" s="132">
        <f t="shared" si="19"/>
        <v>-9</v>
      </c>
      <c r="H79" s="131">
        <f t="shared" si="20"/>
        <v>-5.3892215568862256E-2</v>
      </c>
      <c r="I79" s="129">
        <v>57</v>
      </c>
      <c r="J79" s="129">
        <f>Eingabe2023!D89</f>
        <v>42</v>
      </c>
      <c r="K79" s="132">
        <f t="shared" si="21"/>
        <v>-15</v>
      </c>
      <c r="L79" s="131">
        <f t="shared" si="22"/>
        <v>-0.26315789473684215</v>
      </c>
      <c r="M79" s="133">
        <f t="shared" si="23"/>
        <v>0.3413173652694611</v>
      </c>
      <c r="N79" s="134">
        <f t="shared" si="24"/>
        <v>0.26582278481012656</v>
      </c>
      <c r="O79" s="116">
        <f t="shared" si="25"/>
        <v>-7.5494580459334548E-2</v>
      </c>
      <c r="P79" s="129">
        <v>0</v>
      </c>
      <c r="Q79" s="129">
        <f>Eingabe2023!E89</f>
        <v>0</v>
      </c>
      <c r="R79" s="132">
        <f t="shared" si="26"/>
        <v>0</v>
      </c>
      <c r="S79" s="131" t="e">
        <f t="shared" si="27"/>
        <v>#DIV/0!</v>
      </c>
      <c r="T79" s="244">
        <v>57</v>
      </c>
      <c r="U79" s="129">
        <f>Eingabe2023!F89</f>
        <v>42</v>
      </c>
      <c r="V79" s="132">
        <f t="shared" si="28"/>
        <v>-15</v>
      </c>
      <c r="W79" s="131">
        <f t="shared" si="29"/>
        <v>-0.26315789473684215</v>
      </c>
      <c r="X79" s="129">
        <v>50</v>
      </c>
      <c r="Y79" s="134">
        <f t="shared" si="30"/>
        <v>0.8771929824561403</v>
      </c>
      <c r="Z79" s="129">
        <f>Eingabe2023!G89</f>
        <v>33</v>
      </c>
      <c r="AA79" s="140">
        <f t="shared" si="31"/>
        <v>0.7857142857142857</v>
      </c>
      <c r="AB79" s="129">
        <v>6</v>
      </c>
      <c r="AC79" s="134">
        <f t="shared" si="32"/>
        <v>0.10526315789473684</v>
      </c>
      <c r="AD79" s="129">
        <f>Eingabe2023!H89</f>
        <v>7</v>
      </c>
      <c r="AE79" s="134">
        <f t="shared" si="33"/>
        <v>0.16666666666666666</v>
      </c>
      <c r="AF79" s="129">
        <v>1</v>
      </c>
      <c r="AG79" s="134">
        <f t="shared" si="34"/>
        <v>1.7543859649122806E-2</v>
      </c>
      <c r="AH79" s="129">
        <f>Eingabe2023!I89</f>
        <v>2</v>
      </c>
      <c r="AI79" s="134">
        <f t="shared" si="35"/>
        <v>4.7619047619047616E-2</v>
      </c>
      <c r="AJ79" s="129">
        <v>0</v>
      </c>
      <c r="AK79" s="134">
        <f t="shared" si="36"/>
        <v>0</v>
      </c>
      <c r="AL79" s="129">
        <f>Eingabe2023!J89</f>
        <v>0</v>
      </c>
      <c r="AM79" s="134">
        <f t="shared" si="37"/>
        <v>0</v>
      </c>
    </row>
    <row r="80" spans="2:39" x14ac:dyDescent="0.3">
      <c r="B80" s="124" t="s">
        <v>160</v>
      </c>
      <c r="C80" s="125" t="s">
        <v>163</v>
      </c>
      <c r="D80" s="127" t="s">
        <v>164</v>
      </c>
      <c r="E80" s="129">
        <v>149</v>
      </c>
      <c r="F80" s="129">
        <f>Eingabe2023!C90</f>
        <v>134</v>
      </c>
      <c r="G80" s="132">
        <f t="shared" si="19"/>
        <v>-15</v>
      </c>
      <c r="H80" s="131">
        <f t="shared" si="20"/>
        <v>-0.10067114093959728</v>
      </c>
      <c r="I80" s="129">
        <v>65</v>
      </c>
      <c r="J80" s="129">
        <f>Eingabe2023!D90</f>
        <v>41</v>
      </c>
      <c r="K80" s="132">
        <f t="shared" si="21"/>
        <v>-24</v>
      </c>
      <c r="L80" s="131">
        <f t="shared" si="22"/>
        <v>-0.36923076923076925</v>
      </c>
      <c r="M80" s="133">
        <f t="shared" si="23"/>
        <v>0.43624161073825501</v>
      </c>
      <c r="N80" s="134">
        <f t="shared" si="24"/>
        <v>0.30597014925373134</v>
      </c>
      <c r="O80" s="116">
        <f t="shared" si="25"/>
        <v>-0.13027146148452368</v>
      </c>
      <c r="P80" s="129">
        <v>1</v>
      </c>
      <c r="Q80" s="129">
        <f>Eingabe2023!E90</f>
        <v>2</v>
      </c>
      <c r="R80" s="132">
        <f t="shared" si="26"/>
        <v>1</v>
      </c>
      <c r="S80" s="131">
        <f t="shared" si="27"/>
        <v>1</v>
      </c>
      <c r="T80" s="244">
        <v>64</v>
      </c>
      <c r="U80" s="129">
        <f>Eingabe2023!F90</f>
        <v>39</v>
      </c>
      <c r="V80" s="132">
        <f t="shared" si="28"/>
        <v>-25</v>
      </c>
      <c r="W80" s="131">
        <f t="shared" si="29"/>
        <v>-0.390625</v>
      </c>
      <c r="X80" s="129">
        <v>46</v>
      </c>
      <c r="Y80" s="134">
        <f t="shared" si="30"/>
        <v>0.71875</v>
      </c>
      <c r="Z80" s="129">
        <f>Eingabe2023!G90</f>
        <v>26</v>
      </c>
      <c r="AA80" s="140">
        <f t="shared" si="31"/>
        <v>0.66666666666666663</v>
      </c>
      <c r="AB80" s="129">
        <v>14</v>
      </c>
      <c r="AC80" s="134">
        <f t="shared" si="32"/>
        <v>0.21875</v>
      </c>
      <c r="AD80" s="129">
        <f>Eingabe2023!H90</f>
        <v>10</v>
      </c>
      <c r="AE80" s="134">
        <f t="shared" si="33"/>
        <v>0.25641025641025639</v>
      </c>
      <c r="AF80" s="129">
        <v>4</v>
      </c>
      <c r="AG80" s="134">
        <f t="shared" si="34"/>
        <v>6.25E-2</v>
      </c>
      <c r="AH80" s="129">
        <f>Eingabe2023!I90</f>
        <v>3</v>
      </c>
      <c r="AI80" s="134">
        <f t="shared" si="35"/>
        <v>7.6923076923076927E-2</v>
      </c>
      <c r="AJ80" s="129">
        <v>0</v>
      </c>
      <c r="AK80" s="134">
        <f t="shared" si="36"/>
        <v>0</v>
      </c>
      <c r="AL80" s="129">
        <f>Eingabe2023!J90</f>
        <v>0</v>
      </c>
      <c r="AM80" s="134">
        <f t="shared" si="37"/>
        <v>0</v>
      </c>
    </row>
    <row r="81" spans="2:39" x14ac:dyDescent="0.3">
      <c r="B81" s="124" t="s">
        <v>160</v>
      </c>
      <c r="C81" s="125" t="s">
        <v>165</v>
      </c>
      <c r="D81" s="127" t="s">
        <v>166</v>
      </c>
      <c r="E81" s="129">
        <v>352</v>
      </c>
      <c r="F81" s="129">
        <f>Eingabe2023!C91</f>
        <v>355</v>
      </c>
      <c r="G81" s="132">
        <f t="shared" si="19"/>
        <v>3</v>
      </c>
      <c r="H81" s="131">
        <f t="shared" si="20"/>
        <v>8.5227272727272929E-3</v>
      </c>
      <c r="I81" s="129">
        <v>120</v>
      </c>
      <c r="J81" s="129">
        <f>Eingabe2023!D91</f>
        <v>118</v>
      </c>
      <c r="K81" s="132">
        <f t="shared" si="21"/>
        <v>-2</v>
      </c>
      <c r="L81" s="131">
        <f t="shared" si="22"/>
        <v>-1.6666666666666718E-2</v>
      </c>
      <c r="M81" s="133">
        <f t="shared" si="23"/>
        <v>0.34090909090909088</v>
      </c>
      <c r="N81" s="134">
        <f t="shared" si="24"/>
        <v>0.3323943661971831</v>
      </c>
      <c r="O81" s="116">
        <f t="shared" si="25"/>
        <v>-8.514724711907784E-3</v>
      </c>
      <c r="P81" s="129">
        <v>0</v>
      </c>
      <c r="Q81" s="129">
        <f>Eingabe2023!E91</f>
        <v>1</v>
      </c>
      <c r="R81" s="132">
        <f t="shared" si="26"/>
        <v>1</v>
      </c>
      <c r="S81" s="131" t="e">
        <f t="shared" si="27"/>
        <v>#DIV/0!</v>
      </c>
      <c r="T81" s="244">
        <v>120</v>
      </c>
      <c r="U81" s="129">
        <f>Eingabe2023!F91</f>
        <v>117</v>
      </c>
      <c r="V81" s="132">
        <f t="shared" si="28"/>
        <v>-3</v>
      </c>
      <c r="W81" s="131">
        <f t="shared" si="29"/>
        <v>-2.5000000000000022E-2</v>
      </c>
      <c r="X81" s="129">
        <v>73</v>
      </c>
      <c r="Y81" s="134">
        <f t="shared" si="30"/>
        <v>0.60833333333333328</v>
      </c>
      <c r="Z81" s="129">
        <f>Eingabe2023!G91</f>
        <v>91</v>
      </c>
      <c r="AA81" s="140">
        <f t="shared" si="31"/>
        <v>0.77777777777777779</v>
      </c>
      <c r="AB81" s="129">
        <v>43</v>
      </c>
      <c r="AC81" s="134">
        <f t="shared" si="32"/>
        <v>0.35833333333333334</v>
      </c>
      <c r="AD81" s="129">
        <f>Eingabe2023!H91</f>
        <v>26</v>
      </c>
      <c r="AE81" s="134">
        <f t="shared" si="33"/>
        <v>0.22222222222222221</v>
      </c>
      <c r="AF81" s="129">
        <v>4</v>
      </c>
      <c r="AG81" s="134">
        <f t="shared" si="34"/>
        <v>3.3333333333333333E-2</v>
      </c>
      <c r="AH81" s="129">
        <f>Eingabe2023!I91</f>
        <v>0</v>
      </c>
      <c r="AI81" s="134">
        <f t="shared" si="35"/>
        <v>0</v>
      </c>
      <c r="AJ81" s="129">
        <v>0</v>
      </c>
      <c r="AK81" s="134">
        <f t="shared" si="36"/>
        <v>0</v>
      </c>
      <c r="AL81" s="129">
        <f>Eingabe2023!J91</f>
        <v>0</v>
      </c>
      <c r="AM81" s="134">
        <f t="shared" si="37"/>
        <v>0</v>
      </c>
    </row>
    <row r="82" spans="2:39" x14ac:dyDescent="0.3">
      <c r="B82" s="124" t="s">
        <v>160</v>
      </c>
      <c r="C82" s="125" t="s">
        <v>167</v>
      </c>
      <c r="D82" s="127" t="s">
        <v>168</v>
      </c>
      <c r="E82" s="129">
        <v>400</v>
      </c>
      <c r="F82" s="129">
        <f>Eingabe2023!C92</f>
        <v>380</v>
      </c>
      <c r="G82" s="132">
        <f t="shared" si="19"/>
        <v>-20</v>
      </c>
      <c r="H82" s="131">
        <f t="shared" si="20"/>
        <v>-5.0000000000000044E-2</v>
      </c>
      <c r="I82" s="129">
        <v>109</v>
      </c>
      <c r="J82" s="129">
        <f>Eingabe2023!D92</f>
        <v>83</v>
      </c>
      <c r="K82" s="132">
        <f t="shared" si="21"/>
        <v>-26</v>
      </c>
      <c r="L82" s="131">
        <f t="shared" si="22"/>
        <v>-0.23853211009174313</v>
      </c>
      <c r="M82" s="133">
        <f t="shared" si="23"/>
        <v>0.27250000000000002</v>
      </c>
      <c r="N82" s="134">
        <f t="shared" si="24"/>
        <v>0.21842105263157896</v>
      </c>
      <c r="O82" s="116">
        <f t="shared" si="25"/>
        <v>-5.407894736842106E-2</v>
      </c>
      <c r="P82" s="129">
        <v>0</v>
      </c>
      <c r="Q82" s="129">
        <f>Eingabe2023!E92</f>
        <v>0</v>
      </c>
      <c r="R82" s="132">
        <f t="shared" si="26"/>
        <v>0</v>
      </c>
      <c r="S82" s="131" t="e">
        <f t="shared" si="27"/>
        <v>#DIV/0!</v>
      </c>
      <c r="T82" s="244">
        <v>109</v>
      </c>
      <c r="U82" s="129">
        <f>Eingabe2023!F92</f>
        <v>83</v>
      </c>
      <c r="V82" s="132">
        <f t="shared" si="28"/>
        <v>-26</v>
      </c>
      <c r="W82" s="131">
        <f t="shared" si="29"/>
        <v>-0.23853211009174313</v>
      </c>
      <c r="X82" s="129">
        <v>62</v>
      </c>
      <c r="Y82" s="134">
        <f t="shared" si="30"/>
        <v>0.56880733944954132</v>
      </c>
      <c r="Z82" s="129">
        <f>Eingabe2023!G92</f>
        <v>50</v>
      </c>
      <c r="AA82" s="140">
        <f t="shared" si="31"/>
        <v>0.60240963855421692</v>
      </c>
      <c r="AB82" s="129">
        <v>39</v>
      </c>
      <c r="AC82" s="134">
        <f t="shared" si="32"/>
        <v>0.3577981651376147</v>
      </c>
      <c r="AD82" s="129">
        <f>Eingabe2023!H92</f>
        <v>31</v>
      </c>
      <c r="AE82" s="134">
        <f t="shared" si="33"/>
        <v>0.37349397590361444</v>
      </c>
      <c r="AF82" s="129">
        <v>8</v>
      </c>
      <c r="AG82" s="134">
        <f t="shared" si="34"/>
        <v>7.3394495412844041E-2</v>
      </c>
      <c r="AH82" s="129">
        <f>Eingabe2023!I92</f>
        <v>2</v>
      </c>
      <c r="AI82" s="134">
        <f t="shared" si="35"/>
        <v>2.4096385542168676E-2</v>
      </c>
      <c r="AJ82" s="129">
        <v>0</v>
      </c>
      <c r="AK82" s="134">
        <f t="shared" si="36"/>
        <v>0</v>
      </c>
      <c r="AL82" s="129">
        <f>Eingabe2023!J92</f>
        <v>0</v>
      </c>
      <c r="AM82" s="134">
        <f t="shared" si="37"/>
        <v>0</v>
      </c>
    </row>
    <row r="83" spans="2:39" x14ac:dyDescent="0.3">
      <c r="B83" s="124" t="s">
        <v>160</v>
      </c>
      <c r="C83" s="125" t="s">
        <v>169</v>
      </c>
      <c r="D83" s="127" t="s">
        <v>170</v>
      </c>
      <c r="E83" s="129">
        <v>328</v>
      </c>
      <c r="F83" s="129">
        <f>Eingabe2023!C93</f>
        <v>316</v>
      </c>
      <c r="G83" s="132">
        <f t="shared" si="19"/>
        <v>-12</v>
      </c>
      <c r="H83" s="131">
        <f t="shared" si="20"/>
        <v>-3.6585365853658569E-2</v>
      </c>
      <c r="I83" s="129">
        <v>154</v>
      </c>
      <c r="J83" s="129">
        <f>Eingabe2023!D93</f>
        <v>82</v>
      </c>
      <c r="K83" s="132">
        <f t="shared" si="21"/>
        <v>-72</v>
      </c>
      <c r="L83" s="131">
        <f t="shared" si="22"/>
        <v>-0.46753246753246758</v>
      </c>
      <c r="M83" s="133">
        <f t="shared" si="23"/>
        <v>0.46951219512195119</v>
      </c>
      <c r="N83" s="134">
        <f t="shared" si="24"/>
        <v>0.25949367088607594</v>
      </c>
      <c r="O83" s="116">
        <f t="shared" si="25"/>
        <v>-0.21001852423587525</v>
      </c>
      <c r="P83" s="129">
        <v>4</v>
      </c>
      <c r="Q83" s="129">
        <f>Eingabe2023!E93</f>
        <v>0</v>
      </c>
      <c r="R83" s="132">
        <f t="shared" si="26"/>
        <v>-4</v>
      </c>
      <c r="S83" s="131">
        <f t="shared" si="27"/>
        <v>-1</v>
      </c>
      <c r="T83" s="244">
        <v>150</v>
      </c>
      <c r="U83" s="129">
        <f>Eingabe2023!F93</f>
        <v>82</v>
      </c>
      <c r="V83" s="132">
        <f t="shared" si="28"/>
        <v>-68</v>
      </c>
      <c r="W83" s="131">
        <f t="shared" si="29"/>
        <v>-0.45333333333333337</v>
      </c>
      <c r="X83" s="129">
        <v>65</v>
      </c>
      <c r="Y83" s="134">
        <f t="shared" si="30"/>
        <v>0.43333333333333335</v>
      </c>
      <c r="Z83" s="129">
        <f>Eingabe2023!G93</f>
        <v>39</v>
      </c>
      <c r="AA83" s="140">
        <f t="shared" si="31"/>
        <v>0.47560975609756095</v>
      </c>
      <c r="AB83" s="129">
        <v>82</v>
      </c>
      <c r="AC83" s="134">
        <f t="shared" si="32"/>
        <v>0.54666666666666663</v>
      </c>
      <c r="AD83" s="129">
        <f>Eingabe2023!H93</f>
        <v>42</v>
      </c>
      <c r="AE83" s="134">
        <f t="shared" si="33"/>
        <v>0.51219512195121952</v>
      </c>
      <c r="AF83" s="129">
        <v>3</v>
      </c>
      <c r="AG83" s="134">
        <f t="shared" si="34"/>
        <v>0.02</v>
      </c>
      <c r="AH83" s="129">
        <f>Eingabe2023!I93</f>
        <v>1</v>
      </c>
      <c r="AI83" s="134">
        <f t="shared" si="35"/>
        <v>1.2195121951219513E-2</v>
      </c>
      <c r="AJ83" s="129">
        <v>0</v>
      </c>
      <c r="AK83" s="134">
        <f t="shared" si="36"/>
        <v>0</v>
      </c>
      <c r="AL83" s="129">
        <f>Eingabe2023!J93</f>
        <v>0</v>
      </c>
      <c r="AM83" s="134">
        <f t="shared" si="37"/>
        <v>0</v>
      </c>
    </row>
    <row r="84" spans="2:39" x14ac:dyDescent="0.3">
      <c r="B84" s="124" t="s">
        <v>160</v>
      </c>
      <c r="C84" s="125" t="s">
        <v>171</v>
      </c>
      <c r="D84" s="127" t="s">
        <v>172</v>
      </c>
      <c r="E84" s="129">
        <v>303</v>
      </c>
      <c r="F84" s="129">
        <f>Eingabe2023!C94</f>
        <v>283</v>
      </c>
      <c r="G84" s="132">
        <f t="shared" si="19"/>
        <v>-20</v>
      </c>
      <c r="H84" s="131">
        <f t="shared" si="20"/>
        <v>-6.6006600660066028E-2</v>
      </c>
      <c r="I84" s="129">
        <v>113</v>
      </c>
      <c r="J84" s="129">
        <f>Eingabe2023!D94</f>
        <v>112</v>
      </c>
      <c r="K84" s="132">
        <f t="shared" si="21"/>
        <v>-1</v>
      </c>
      <c r="L84" s="131">
        <f t="shared" si="22"/>
        <v>-8.8495575221239076E-3</v>
      </c>
      <c r="M84" s="133">
        <f t="shared" si="23"/>
        <v>0.37293729372937295</v>
      </c>
      <c r="N84" s="134">
        <f t="shared" si="24"/>
        <v>0.39575971731448761</v>
      </c>
      <c r="O84" s="116">
        <f t="shared" si="25"/>
        <v>2.282242358511466E-2</v>
      </c>
      <c r="P84" s="129">
        <v>0</v>
      </c>
      <c r="Q84" s="129">
        <f>Eingabe2023!E94</f>
        <v>0</v>
      </c>
      <c r="R84" s="132">
        <f t="shared" si="26"/>
        <v>0</v>
      </c>
      <c r="S84" s="131" t="e">
        <f t="shared" si="27"/>
        <v>#DIV/0!</v>
      </c>
      <c r="T84" s="244">
        <v>113</v>
      </c>
      <c r="U84" s="129">
        <f>Eingabe2023!F94</f>
        <v>112</v>
      </c>
      <c r="V84" s="132">
        <f t="shared" si="28"/>
        <v>-1</v>
      </c>
      <c r="W84" s="131">
        <f t="shared" si="29"/>
        <v>-8.8495575221239076E-3</v>
      </c>
      <c r="X84" s="129">
        <v>73</v>
      </c>
      <c r="Y84" s="134">
        <f t="shared" si="30"/>
        <v>0.64601769911504425</v>
      </c>
      <c r="Z84" s="129">
        <f>Eingabe2023!G94</f>
        <v>79</v>
      </c>
      <c r="AA84" s="140">
        <f t="shared" si="31"/>
        <v>0.7053571428571429</v>
      </c>
      <c r="AB84" s="129">
        <v>35</v>
      </c>
      <c r="AC84" s="134">
        <f t="shared" si="32"/>
        <v>0.30973451327433627</v>
      </c>
      <c r="AD84" s="129">
        <f>Eingabe2023!H94</f>
        <v>32</v>
      </c>
      <c r="AE84" s="134">
        <f t="shared" si="33"/>
        <v>0.2857142857142857</v>
      </c>
      <c r="AF84" s="129">
        <v>5</v>
      </c>
      <c r="AG84" s="134">
        <f t="shared" si="34"/>
        <v>4.4247787610619468E-2</v>
      </c>
      <c r="AH84" s="129">
        <f>Eingabe2023!I94</f>
        <v>1</v>
      </c>
      <c r="AI84" s="134">
        <f t="shared" si="35"/>
        <v>8.9285714285714281E-3</v>
      </c>
      <c r="AJ84" s="129">
        <v>0</v>
      </c>
      <c r="AK84" s="134">
        <f t="shared" si="36"/>
        <v>0</v>
      </c>
      <c r="AL84" s="129">
        <f>Eingabe2023!J94</f>
        <v>0</v>
      </c>
      <c r="AM84" s="134">
        <f t="shared" si="37"/>
        <v>0</v>
      </c>
    </row>
    <row r="85" spans="2:39" x14ac:dyDescent="0.3">
      <c r="B85" s="124" t="s">
        <v>160</v>
      </c>
      <c r="C85" s="125" t="s">
        <v>173</v>
      </c>
      <c r="D85" s="127" t="s">
        <v>174</v>
      </c>
      <c r="E85" s="129">
        <v>147</v>
      </c>
      <c r="F85" s="129">
        <f>Eingabe2023!C95</f>
        <v>144</v>
      </c>
      <c r="G85" s="132">
        <f t="shared" si="19"/>
        <v>-3</v>
      </c>
      <c r="H85" s="131">
        <f t="shared" si="20"/>
        <v>-2.0408163265306145E-2</v>
      </c>
      <c r="I85" s="129">
        <v>86</v>
      </c>
      <c r="J85" s="129">
        <f>Eingabe2023!D95</f>
        <v>67</v>
      </c>
      <c r="K85" s="132">
        <f t="shared" si="21"/>
        <v>-19</v>
      </c>
      <c r="L85" s="131">
        <f t="shared" si="22"/>
        <v>-0.22093023255813948</v>
      </c>
      <c r="M85" s="133">
        <f t="shared" si="23"/>
        <v>0.58503401360544216</v>
      </c>
      <c r="N85" s="134">
        <f t="shared" si="24"/>
        <v>0.46527777777777779</v>
      </c>
      <c r="O85" s="116">
        <f t="shared" si="25"/>
        <v>-0.11975623582766437</v>
      </c>
      <c r="P85" s="129">
        <v>0</v>
      </c>
      <c r="Q85" s="129">
        <f>Eingabe2023!E95</f>
        <v>0</v>
      </c>
      <c r="R85" s="132">
        <f t="shared" si="26"/>
        <v>0</v>
      </c>
      <c r="S85" s="131" t="e">
        <f t="shared" si="27"/>
        <v>#DIV/0!</v>
      </c>
      <c r="T85" s="244">
        <v>86</v>
      </c>
      <c r="U85" s="129">
        <f>Eingabe2023!F95</f>
        <v>67</v>
      </c>
      <c r="V85" s="132">
        <f t="shared" si="28"/>
        <v>-19</v>
      </c>
      <c r="W85" s="131">
        <f t="shared" si="29"/>
        <v>-0.22093023255813948</v>
      </c>
      <c r="X85" s="129">
        <v>37</v>
      </c>
      <c r="Y85" s="134">
        <f t="shared" si="30"/>
        <v>0.43023255813953487</v>
      </c>
      <c r="Z85" s="129">
        <f>Eingabe2023!G95</f>
        <v>36</v>
      </c>
      <c r="AA85" s="140">
        <f t="shared" si="31"/>
        <v>0.53731343283582089</v>
      </c>
      <c r="AB85" s="129">
        <v>49</v>
      </c>
      <c r="AC85" s="134">
        <f t="shared" si="32"/>
        <v>0.56976744186046513</v>
      </c>
      <c r="AD85" s="129">
        <f>Eingabe2023!H95</f>
        <v>30</v>
      </c>
      <c r="AE85" s="134">
        <f t="shared" si="33"/>
        <v>0.44776119402985076</v>
      </c>
      <c r="AF85" s="129">
        <v>0</v>
      </c>
      <c r="AG85" s="134">
        <f t="shared" si="34"/>
        <v>0</v>
      </c>
      <c r="AH85" s="129">
        <f>Eingabe2023!I95</f>
        <v>1</v>
      </c>
      <c r="AI85" s="134">
        <f t="shared" si="35"/>
        <v>1.4925373134328358E-2</v>
      </c>
      <c r="AJ85" s="129">
        <v>0</v>
      </c>
      <c r="AK85" s="134">
        <f t="shared" si="36"/>
        <v>0</v>
      </c>
      <c r="AL85" s="129">
        <f>Eingabe2023!J95</f>
        <v>0</v>
      </c>
      <c r="AM85" s="134">
        <f t="shared" si="37"/>
        <v>0</v>
      </c>
    </row>
    <row r="86" spans="2:39" x14ac:dyDescent="0.3">
      <c r="B86" s="124" t="s">
        <v>160</v>
      </c>
      <c r="C86" s="125" t="s">
        <v>175</v>
      </c>
      <c r="D86" s="127" t="s">
        <v>176</v>
      </c>
      <c r="E86" s="129">
        <v>370</v>
      </c>
      <c r="F86" s="129">
        <f>Eingabe2023!C96</f>
        <v>361</v>
      </c>
      <c r="G86" s="132">
        <f t="shared" si="19"/>
        <v>-9</v>
      </c>
      <c r="H86" s="131">
        <f t="shared" si="20"/>
        <v>-2.4324324324324298E-2</v>
      </c>
      <c r="I86" s="129">
        <v>183</v>
      </c>
      <c r="J86" s="129">
        <f>Eingabe2023!D96</f>
        <v>157</v>
      </c>
      <c r="K86" s="132">
        <f t="shared" si="21"/>
        <v>-26</v>
      </c>
      <c r="L86" s="131">
        <f t="shared" si="22"/>
        <v>-0.14207650273224048</v>
      </c>
      <c r="M86" s="133">
        <f t="shared" si="23"/>
        <v>0.49459459459459459</v>
      </c>
      <c r="N86" s="134">
        <f t="shared" si="24"/>
        <v>0.43490304709141275</v>
      </c>
      <c r="O86" s="116">
        <f t="shared" si="25"/>
        <v>-5.9691547503181841E-2</v>
      </c>
      <c r="P86" s="129">
        <v>1</v>
      </c>
      <c r="Q86" s="129">
        <f>Eingabe2023!E96</f>
        <v>2</v>
      </c>
      <c r="R86" s="132">
        <f t="shared" si="26"/>
        <v>1</v>
      </c>
      <c r="S86" s="131">
        <f t="shared" si="27"/>
        <v>1</v>
      </c>
      <c r="T86" s="244">
        <v>182</v>
      </c>
      <c r="U86" s="129">
        <f>Eingabe2023!F96</f>
        <v>155</v>
      </c>
      <c r="V86" s="132">
        <f t="shared" si="28"/>
        <v>-27</v>
      </c>
      <c r="W86" s="131">
        <f t="shared" si="29"/>
        <v>-0.14835164835164838</v>
      </c>
      <c r="X86" s="129">
        <v>167</v>
      </c>
      <c r="Y86" s="134">
        <f t="shared" si="30"/>
        <v>0.91758241758241754</v>
      </c>
      <c r="Z86" s="129">
        <f>Eingabe2023!G96</f>
        <v>154</v>
      </c>
      <c r="AA86" s="140">
        <f t="shared" si="31"/>
        <v>0.99354838709677418</v>
      </c>
      <c r="AB86" s="129">
        <v>7</v>
      </c>
      <c r="AC86" s="134">
        <f t="shared" si="32"/>
        <v>3.8461538461538464E-2</v>
      </c>
      <c r="AD86" s="129">
        <f>Eingabe2023!H96</f>
        <v>1</v>
      </c>
      <c r="AE86" s="134">
        <f t="shared" si="33"/>
        <v>6.4516129032258064E-3</v>
      </c>
      <c r="AF86" s="129">
        <v>8</v>
      </c>
      <c r="AG86" s="134">
        <f t="shared" si="34"/>
        <v>4.3956043956043959E-2</v>
      </c>
      <c r="AH86" s="129">
        <f>Eingabe2023!I96</f>
        <v>0</v>
      </c>
      <c r="AI86" s="134">
        <f t="shared" si="35"/>
        <v>0</v>
      </c>
      <c r="AJ86" s="129">
        <v>0</v>
      </c>
      <c r="AK86" s="134">
        <f t="shared" si="36"/>
        <v>0</v>
      </c>
      <c r="AL86" s="129">
        <f>Eingabe2023!J96</f>
        <v>0</v>
      </c>
      <c r="AM86" s="134">
        <f t="shared" si="37"/>
        <v>0</v>
      </c>
    </row>
    <row r="87" spans="2:39" x14ac:dyDescent="0.3">
      <c r="B87" s="124" t="s">
        <v>160</v>
      </c>
      <c r="C87" s="125" t="s">
        <v>177</v>
      </c>
      <c r="D87" s="127" t="s">
        <v>178</v>
      </c>
      <c r="E87" s="129">
        <v>255</v>
      </c>
      <c r="F87" s="129">
        <f>Eingabe2023!C97</f>
        <v>250</v>
      </c>
      <c r="G87" s="132">
        <f t="shared" si="19"/>
        <v>-5</v>
      </c>
      <c r="H87" s="131">
        <f t="shared" si="20"/>
        <v>-1.9607843137254943E-2</v>
      </c>
      <c r="I87" s="129">
        <v>152</v>
      </c>
      <c r="J87" s="129">
        <f>Eingabe2023!D97</f>
        <v>132</v>
      </c>
      <c r="K87" s="132">
        <f t="shared" si="21"/>
        <v>-20</v>
      </c>
      <c r="L87" s="131">
        <f t="shared" si="22"/>
        <v>-0.13157894736842102</v>
      </c>
      <c r="M87" s="133">
        <f t="shared" si="23"/>
        <v>0.59607843137254901</v>
      </c>
      <c r="N87" s="134">
        <f t="shared" si="24"/>
        <v>0.52800000000000002</v>
      </c>
      <c r="O87" s="116">
        <f t="shared" si="25"/>
        <v>-6.8078431372548986E-2</v>
      </c>
      <c r="P87" s="129">
        <v>2</v>
      </c>
      <c r="Q87" s="129">
        <f>Eingabe2023!E97</f>
        <v>1</v>
      </c>
      <c r="R87" s="132">
        <f t="shared" si="26"/>
        <v>-1</v>
      </c>
      <c r="S87" s="131">
        <f t="shared" si="27"/>
        <v>-0.5</v>
      </c>
      <c r="T87" s="244">
        <v>150</v>
      </c>
      <c r="U87" s="129">
        <f>Eingabe2023!F97</f>
        <v>131</v>
      </c>
      <c r="V87" s="132">
        <f t="shared" si="28"/>
        <v>-19</v>
      </c>
      <c r="W87" s="131">
        <f t="shared" si="29"/>
        <v>-0.12666666666666671</v>
      </c>
      <c r="X87" s="129">
        <v>142</v>
      </c>
      <c r="Y87" s="134">
        <f t="shared" si="30"/>
        <v>0.94666666666666666</v>
      </c>
      <c r="Z87" s="129">
        <f>Eingabe2023!G97</f>
        <v>128</v>
      </c>
      <c r="AA87" s="140">
        <f t="shared" si="31"/>
        <v>0.97709923664122134</v>
      </c>
      <c r="AB87" s="129">
        <v>8</v>
      </c>
      <c r="AC87" s="134">
        <f t="shared" si="32"/>
        <v>5.3333333333333337E-2</v>
      </c>
      <c r="AD87" s="129">
        <f>Eingabe2023!H97</f>
        <v>1</v>
      </c>
      <c r="AE87" s="134">
        <f t="shared" si="33"/>
        <v>7.6335877862595417E-3</v>
      </c>
      <c r="AF87" s="129">
        <v>0</v>
      </c>
      <c r="AG87" s="134">
        <f t="shared" si="34"/>
        <v>0</v>
      </c>
      <c r="AH87" s="129">
        <f>Eingabe2023!I97</f>
        <v>2</v>
      </c>
      <c r="AI87" s="134">
        <f t="shared" si="35"/>
        <v>1.5267175572519083E-2</v>
      </c>
      <c r="AJ87" s="129">
        <v>0</v>
      </c>
      <c r="AK87" s="134">
        <f t="shared" si="36"/>
        <v>0</v>
      </c>
      <c r="AL87" s="129">
        <f>Eingabe2023!J97</f>
        <v>0</v>
      </c>
      <c r="AM87" s="134">
        <f t="shared" si="37"/>
        <v>0</v>
      </c>
    </row>
    <row r="88" spans="2:39" x14ac:dyDescent="0.3">
      <c r="B88" s="124" t="s">
        <v>440</v>
      </c>
      <c r="C88" s="125" t="s">
        <v>179</v>
      </c>
      <c r="D88" s="127" t="s">
        <v>180</v>
      </c>
      <c r="E88" s="129">
        <v>458</v>
      </c>
      <c r="F88" s="129">
        <f>Eingabe2023!C98</f>
        <v>408</v>
      </c>
      <c r="G88" s="132">
        <f t="shared" si="19"/>
        <v>-50</v>
      </c>
      <c r="H88" s="131">
        <f t="shared" si="20"/>
        <v>-0.10917030567685593</v>
      </c>
      <c r="I88" s="129">
        <v>203</v>
      </c>
      <c r="J88" s="129">
        <f>Eingabe2023!D98</f>
        <v>113</v>
      </c>
      <c r="K88" s="132">
        <f t="shared" si="21"/>
        <v>-90</v>
      </c>
      <c r="L88" s="131">
        <f t="shared" si="22"/>
        <v>-0.44334975369458129</v>
      </c>
      <c r="M88" s="133">
        <f t="shared" si="23"/>
        <v>0.44323144104803491</v>
      </c>
      <c r="N88" s="134">
        <f t="shared" si="24"/>
        <v>0.27696078431372551</v>
      </c>
      <c r="O88" s="116">
        <f t="shared" si="25"/>
        <v>-0.16627065673430941</v>
      </c>
      <c r="P88" s="129">
        <v>1</v>
      </c>
      <c r="Q88" s="129">
        <f>Eingabe2023!E98</f>
        <v>0</v>
      </c>
      <c r="R88" s="132">
        <f t="shared" si="26"/>
        <v>-1</v>
      </c>
      <c r="S88" s="131">
        <f t="shared" si="27"/>
        <v>-1</v>
      </c>
      <c r="T88" s="244">
        <v>202</v>
      </c>
      <c r="U88" s="129">
        <f>Eingabe2023!F98</f>
        <v>113</v>
      </c>
      <c r="V88" s="132">
        <f t="shared" si="28"/>
        <v>-89</v>
      </c>
      <c r="W88" s="131">
        <f t="shared" si="29"/>
        <v>-0.44059405940594054</v>
      </c>
      <c r="X88" s="129">
        <v>174</v>
      </c>
      <c r="Y88" s="134">
        <f t="shared" si="30"/>
        <v>0.86138613861386137</v>
      </c>
      <c r="Z88" s="129">
        <f>Eingabe2023!G98</f>
        <v>106</v>
      </c>
      <c r="AA88" s="140">
        <f t="shared" si="31"/>
        <v>0.93805309734513276</v>
      </c>
      <c r="AB88" s="129">
        <v>15</v>
      </c>
      <c r="AC88" s="134">
        <f t="shared" si="32"/>
        <v>7.4257425742574254E-2</v>
      </c>
      <c r="AD88" s="129">
        <f>Eingabe2023!H98</f>
        <v>4</v>
      </c>
      <c r="AE88" s="134">
        <f t="shared" si="33"/>
        <v>3.5398230088495575E-2</v>
      </c>
      <c r="AF88" s="129">
        <v>13</v>
      </c>
      <c r="AG88" s="134">
        <f t="shared" si="34"/>
        <v>6.4356435643564358E-2</v>
      </c>
      <c r="AH88" s="129">
        <f>Eingabe2023!I98</f>
        <v>3</v>
      </c>
      <c r="AI88" s="134">
        <f t="shared" si="35"/>
        <v>2.6548672566371681E-2</v>
      </c>
      <c r="AJ88" s="129">
        <v>0</v>
      </c>
      <c r="AK88" s="134">
        <f t="shared" si="36"/>
        <v>0</v>
      </c>
      <c r="AL88" s="129">
        <f>Eingabe2023!J98</f>
        <v>0</v>
      </c>
      <c r="AM88" s="134">
        <f t="shared" si="37"/>
        <v>0</v>
      </c>
    </row>
    <row r="89" spans="2:39" x14ac:dyDescent="0.3">
      <c r="B89" s="124" t="s">
        <v>440</v>
      </c>
      <c r="C89" s="125" t="s">
        <v>181</v>
      </c>
      <c r="D89" s="127" t="s">
        <v>182</v>
      </c>
      <c r="E89" s="129">
        <v>623</v>
      </c>
      <c r="F89" s="129">
        <f>Eingabe2023!C99</f>
        <v>605</v>
      </c>
      <c r="G89" s="132">
        <f t="shared" si="19"/>
        <v>-18</v>
      </c>
      <c r="H89" s="131">
        <f t="shared" si="20"/>
        <v>-2.8892455858748001E-2</v>
      </c>
      <c r="I89" s="129">
        <v>201</v>
      </c>
      <c r="J89" s="129">
        <f>Eingabe2023!D99</f>
        <v>193</v>
      </c>
      <c r="K89" s="132">
        <f t="shared" si="21"/>
        <v>-8</v>
      </c>
      <c r="L89" s="131">
        <f t="shared" si="22"/>
        <v>-3.9800995024875663E-2</v>
      </c>
      <c r="M89" s="133">
        <f t="shared" si="23"/>
        <v>0.32263242375601925</v>
      </c>
      <c r="N89" s="134">
        <f t="shared" si="24"/>
        <v>0.31900826446280994</v>
      </c>
      <c r="O89" s="116">
        <f t="shared" si="25"/>
        <v>-3.6241592932093059E-3</v>
      </c>
      <c r="P89" s="129">
        <v>3</v>
      </c>
      <c r="Q89" s="129">
        <f>Eingabe2023!E99</f>
        <v>1</v>
      </c>
      <c r="R89" s="132">
        <f t="shared" si="26"/>
        <v>-2</v>
      </c>
      <c r="S89" s="131">
        <f t="shared" si="27"/>
        <v>-0.66666666666666674</v>
      </c>
      <c r="T89" s="244">
        <v>198</v>
      </c>
      <c r="U89" s="129">
        <f>Eingabe2023!F99</f>
        <v>192</v>
      </c>
      <c r="V89" s="132">
        <f t="shared" si="28"/>
        <v>-6</v>
      </c>
      <c r="W89" s="131">
        <f t="shared" si="29"/>
        <v>-3.0303030303030276E-2</v>
      </c>
      <c r="X89" s="129">
        <v>127</v>
      </c>
      <c r="Y89" s="134">
        <f t="shared" si="30"/>
        <v>0.64141414141414144</v>
      </c>
      <c r="Z89" s="129">
        <f>Eingabe2023!G99</f>
        <v>121</v>
      </c>
      <c r="AA89" s="140">
        <f t="shared" si="31"/>
        <v>0.63020833333333337</v>
      </c>
      <c r="AB89" s="129">
        <v>58</v>
      </c>
      <c r="AC89" s="134">
        <f t="shared" si="32"/>
        <v>0.29292929292929293</v>
      </c>
      <c r="AD89" s="129">
        <f>Eingabe2023!H99</f>
        <v>65</v>
      </c>
      <c r="AE89" s="134">
        <f t="shared" si="33"/>
        <v>0.33854166666666669</v>
      </c>
      <c r="AF89" s="129">
        <v>13</v>
      </c>
      <c r="AG89" s="134">
        <f t="shared" si="34"/>
        <v>6.5656565656565663E-2</v>
      </c>
      <c r="AH89" s="129">
        <f>Eingabe2023!I99</f>
        <v>6</v>
      </c>
      <c r="AI89" s="134">
        <f t="shared" si="35"/>
        <v>3.125E-2</v>
      </c>
      <c r="AJ89" s="129">
        <v>0</v>
      </c>
      <c r="AK89" s="134">
        <f t="shared" si="36"/>
        <v>0</v>
      </c>
      <c r="AL89" s="129">
        <f>Eingabe2023!J99</f>
        <v>0</v>
      </c>
      <c r="AM89" s="134">
        <f t="shared" si="37"/>
        <v>0</v>
      </c>
    </row>
    <row r="90" spans="2:39" x14ac:dyDescent="0.3">
      <c r="B90" s="124" t="s">
        <v>440</v>
      </c>
      <c r="C90" s="125" t="s">
        <v>183</v>
      </c>
      <c r="D90" s="127" t="s">
        <v>184</v>
      </c>
      <c r="E90" s="129">
        <v>446</v>
      </c>
      <c r="F90" s="129">
        <f>Eingabe2023!C100</f>
        <v>571</v>
      </c>
      <c r="G90" s="132">
        <f t="shared" si="19"/>
        <v>125</v>
      </c>
      <c r="H90" s="131">
        <f t="shared" si="20"/>
        <v>0.28026905829596416</v>
      </c>
      <c r="I90" s="129">
        <v>42</v>
      </c>
      <c r="J90" s="129">
        <f>Eingabe2023!D100</f>
        <v>39</v>
      </c>
      <c r="K90" s="132">
        <f t="shared" si="21"/>
        <v>-3</v>
      </c>
      <c r="L90" s="131">
        <f t="shared" si="22"/>
        <v>-7.1428571428571397E-2</v>
      </c>
      <c r="M90" s="133">
        <f t="shared" si="23"/>
        <v>9.417040358744394E-2</v>
      </c>
      <c r="N90" s="134">
        <f t="shared" si="24"/>
        <v>6.8301225919439573E-2</v>
      </c>
      <c r="O90" s="116">
        <f t="shared" si="25"/>
        <v>-2.5869177668004367E-2</v>
      </c>
      <c r="P90" s="129">
        <v>0</v>
      </c>
      <c r="Q90" s="129">
        <f>Eingabe2023!E100</f>
        <v>0</v>
      </c>
      <c r="R90" s="132">
        <f t="shared" si="26"/>
        <v>0</v>
      </c>
      <c r="S90" s="131" t="e">
        <f t="shared" si="27"/>
        <v>#DIV/0!</v>
      </c>
      <c r="T90" s="244">
        <v>42</v>
      </c>
      <c r="U90" s="129">
        <f>Eingabe2023!F100</f>
        <v>39</v>
      </c>
      <c r="V90" s="132">
        <f t="shared" si="28"/>
        <v>-3</v>
      </c>
      <c r="W90" s="131">
        <f t="shared" si="29"/>
        <v>-7.1428571428571397E-2</v>
      </c>
      <c r="X90" s="129">
        <v>39</v>
      </c>
      <c r="Y90" s="134">
        <f t="shared" si="30"/>
        <v>0.9285714285714286</v>
      </c>
      <c r="Z90" s="129">
        <f>Eingabe2023!G100</f>
        <v>38</v>
      </c>
      <c r="AA90" s="140">
        <f t="shared" si="31"/>
        <v>0.97435897435897434</v>
      </c>
      <c r="AB90" s="129">
        <v>1</v>
      </c>
      <c r="AC90" s="134">
        <f t="shared" si="32"/>
        <v>2.3809523809523808E-2</v>
      </c>
      <c r="AD90" s="129">
        <f>Eingabe2023!H100</f>
        <v>1</v>
      </c>
      <c r="AE90" s="134">
        <f t="shared" si="33"/>
        <v>2.564102564102564E-2</v>
      </c>
      <c r="AF90" s="129">
        <v>2</v>
      </c>
      <c r="AG90" s="134">
        <f t="shared" si="34"/>
        <v>4.7619047619047616E-2</v>
      </c>
      <c r="AH90" s="129">
        <f>Eingabe2023!I100</f>
        <v>0</v>
      </c>
      <c r="AI90" s="134">
        <f t="shared" si="35"/>
        <v>0</v>
      </c>
      <c r="AJ90" s="129">
        <v>0</v>
      </c>
      <c r="AK90" s="134">
        <f t="shared" si="36"/>
        <v>0</v>
      </c>
      <c r="AL90" s="129">
        <f>Eingabe2023!J100</f>
        <v>0</v>
      </c>
      <c r="AM90" s="134">
        <f t="shared" si="37"/>
        <v>0</v>
      </c>
    </row>
    <row r="91" spans="2:39" x14ac:dyDescent="0.3">
      <c r="B91" s="124" t="s">
        <v>440</v>
      </c>
      <c r="C91" s="125" t="s">
        <v>185</v>
      </c>
      <c r="D91" s="127" t="s">
        <v>186</v>
      </c>
      <c r="E91" s="129">
        <v>184</v>
      </c>
      <c r="F91" s="129">
        <f>Eingabe2023!C101</f>
        <v>170</v>
      </c>
      <c r="G91" s="132">
        <f t="shared" si="19"/>
        <v>-14</v>
      </c>
      <c r="H91" s="131">
        <f t="shared" si="20"/>
        <v>-7.6086956521739135E-2</v>
      </c>
      <c r="I91" s="129">
        <v>77</v>
      </c>
      <c r="J91" s="129">
        <f>Eingabe2023!D101</f>
        <v>77</v>
      </c>
      <c r="K91" s="132">
        <f t="shared" si="21"/>
        <v>0</v>
      </c>
      <c r="L91" s="131">
        <f t="shared" si="22"/>
        <v>0</v>
      </c>
      <c r="M91" s="133">
        <f t="shared" si="23"/>
        <v>0.41847826086956524</v>
      </c>
      <c r="N91" s="134">
        <f t="shared" si="24"/>
        <v>0.45294117647058824</v>
      </c>
      <c r="O91" s="116">
        <f t="shared" si="25"/>
        <v>3.4462915601022992E-2</v>
      </c>
      <c r="P91" s="129">
        <v>0</v>
      </c>
      <c r="Q91" s="129">
        <f>Eingabe2023!E101</f>
        <v>1</v>
      </c>
      <c r="R91" s="132">
        <f t="shared" si="26"/>
        <v>1</v>
      </c>
      <c r="S91" s="131" t="e">
        <f t="shared" si="27"/>
        <v>#DIV/0!</v>
      </c>
      <c r="T91" s="244">
        <v>77</v>
      </c>
      <c r="U91" s="129">
        <f>Eingabe2023!F101</f>
        <v>76</v>
      </c>
      <c r="V91" s="132">
        <f t="shared" si="28"/>
        <v>-1</v>
      </c>
      <c r="W91" s="131">
        <f t="shared" si="29"/>
        <v>-1.2987012987012991E-2</v>
      </c>
      <c r="X91" s="129">
        <v>44</v>
      </c>
      <c r="Y91" s="134">
        <f t="shared" si="30"/>
        <v>0.5714285714285714</v>
      </c>
      <c r="Z91" s="129">
        <f>Eingabe2023!G101</f>
        <v>41</v>
      </c>
      <c r="AA91" s="140">
        <f t="shared" si="31"/>
        <v>0.53947368421052633</v>
      </c>
      <c r="AB91" s="129">
        <v>23</v>
      </c>
      <c r="AC91" s="134">
        <f t="shared" si="32"/>
        <v>0.29870129870129869</v>
      </c>
      <c r="AD91" s="129">
        <f>Eingabe2023!H101</f>
        <v>26</v>
      </c>
      <c r="AE91" s="134">
        <f t="shared" si="33"/>
        <v>0.34210526315789475</v>
      </c>
      <c r="AF91" s="129">
        <v>10</v>
      </c>
      <c r="AG91" s="134">
        <f t="shared" si="34"/>
        <v>0.12987012987012986</v>
      </c>
      <c r="AH91" s="129">
        <f>Eingabe2023!I101</f>
        <v>9</v>
      </c>
      <c r="AI91" s="134">
        <f t="shared" si="35"/>
        <v>0.11842105263157894</v>
      </c>
      <c r="AJ91" s="129">
        <v>0</v>
      </c>
      <c r="AK91" s="134">
        <f t="shared" si="36"/>
        <v>0</v>
      </c>
      <c r="AL91" s="129">
        <f>Eingabe2023!J101</f>
        <v>0</v>
      </c>
      <c r="AM91" s="134">
        <f t="shared" si="37"/>
        <v>0</v>
      </c>
    </row>
    <row r="92" spans="2:39" x14ac:dyDescent="0.3">
      <c r="B92" s="124" t="s">
        <v>440</v>
      </c>
      <c r="C92" s="125" t="s">
        <v>187</v>
      </c>
      <c r="D92" s="127" t="s">
        <v>188</v>
      </c>
      <c r="E92" s="129">
        <v>167</v>
      </c>
      <c r="F92" s="129">
        <f>Eingabe2023!C102</f>
        <v>135</v>
      </c>
      <c r="G92" s="132">
        <f t="shared" si="19"/>
        <v>-32</v>
      </c>
      <c r="H92" s="131">
        <f t="shared" si="20"/>
        <v>-0.19161676646706582</v>
      </c>
      <c r="I92" s="129">
        <v>68</v>
      </c>
      <c r="J92" s="129">
        <f>Eingabe2023!D102</f>
        <v>46</v>
      </c>
      <c r="K92" s="132">
        <f t="shared" si="21"/>
        <v>-22</v>
      </c>
      <c r="L92" s="131">
        <f t="shared" si="22"/>
        <v>-0.32352941176470584</v>
      </c>
      <c r="M92" s="133">
        <f t="shared" si="23"/>
        <v>0.40718562874251496</v>
      </c>
      <c r="N92" s="134">
        <f t="shared" si="24"/>
        <v>0.34074074074074073</v>
      </c>
      <c r="O92" s="116">
        <f t="shared" si="25"/>
        <v>-6.6444888001774227E-2</v>
      </c>
      <c r="P92" s="129">
        <v>1</v>
      </c>
      <c r="Q92" s="129">
        <f>Eingabe2023!E102</f>
        <v>0</v>
      </c>
      <c r="R92" s="132">
        <f t="shared" si="26"/>
        <v>-1</v>
      </c>
      <c r="S92" s="131">
        <f t="shared" si="27"/>
        <v>-1</v>
      </c>
      <c r="T92" s="244">
        <v>67</v>
      </c>
      <c r="U92" s="129">
        <f>Eingabe2023!F102</f>
        <v>46</v>
      </c>
      <c r="V92" s="132">
        <f t="shared" si="28"/>
        <v>-21</v>
      </c>
      <c r="W92" s="131">
        <f t="shared" si="29"/>
        <v>-0.31343283582089554</v>
      </c>
      <c r="X92" s="129">
        <v>55</v>
      </c>
      <c r="Y92" s="134">
        <f t="shared" si="30"/>
        <v>0.82089552238805974</v>
      </c>
      <c r="Z92" s="129">
        <f>Eingabe2023!G102</f>
        <v>34</v>
      </c>
      <c r="AA92" s="140">
        <f t="shared" si="31"/>
        <v>0.73913043478260865</v>
      </c>
      <c r="AB92" s="129">
        <v>12</v>
      </c>
      <c r="AC92" s="134">
        <f t="shared" si="32"/>
        <v>0.17910447761194029</v>
      </c>
      <c r="AD92" s="129">
        <f>Eingabe2023!H102</f>
        <v>11</v>
      </c>
      <c r="AE92" s="134">
        <f t="shared" si="33"/>
        <v>0.2391304347826087</v>
      </c>
      <c r="AF92" s="129">
        <v>0</v>
      </c>
      <c r="AG92" s="134">
        <f t="shared" si="34"/>
        <v>0</v>
      </c>
      <c r="AH92" s="129">
        <f>Eingabe2023!I102</f>
        <v>1</v>
      </c>
      <c r="AI92" s="134">
        <f t="shared" si="35"/>
        <v>2.1739130434782608E-2</v>
      </c>
      <c r="AJ92" s="129">
        <v>0</v>
      </c>
      <c r="AK92" s="134">
        <f t="shared" si="36"/>
        <v>0</v>
      </c>
      <c r="AL92" s="129">
        <f>Eingabe2023!J102</f>
        <v>0</v>
      </c>
      <c r="AM92" s="134">
        <f t="shared" si="37"/>
        <v>0</v>
      </c>
    </row>
    <row r="93" spans="2:39" x14ac:dyDescent="0.3">
      <c r="B93" s="124" t="s">
        <v>440</v>
      </c>
      <c r="C93" s="125" t="s">
        <v>189</v>
      </c>
      <c r="D93" s="127" t="s">
        <v>190</v>
      </c>
      <c r="E93" s="129">
        <v>444</v>
      </c>
      <c r="F93" s="129">
        <f>Eingabe2023!C103</f>
        <v>401</v>
      </c>
      <c r="G93" s="132">
        <f t="shared" si="19"/>
        <v>-43</v>
      </c>
      <c r="H93" s="131">
        <f t="shared" si="20"/>
        <v>-9.6846846846846857E-2</v>
      </c>
      <c r="I93" s="129">
        <v>182</v>
      </c>
      <c r="J93" s="129">
        <f>Eingabe2023!D103</f>
        <v>139</v>
      </c>
      <c r="K93" s="132">
        <f t="shared" si="21"/>
        <v>-43</v>
      </c>
      <c r="L93" s="131">
        <f t="shared" si="22"/>
        <v>-0.23626373626373631</v>
      </c>
      <c r="M93" s="133">
        <f t="shared" si="23"/>
        <v>0.40990990990990989</v>
      </c>
      <c r="N93" s="134">
        <f t="shared" si="24"/>
        <v>0.34663341645885287</v>
      </c>
      <c r="O93" s="116">
        <f t="shared" si="25"/>
        <v>-6.3276493451057014E-2</v>
      </c>
      <c r="P93" s="129">
        <v>2</v>
      </c>
      <c r="Q93" s="129">
        <f>Eingabe2023!E103</f>
        <v>3</v>
      </c>
      <c r="R93" s="132">
        <f t="shared" si="26"/>
        <v>1</v>
      </c>
      <c r="S93" s="131">
        <f t="shared" si="27"/>
        <v>0.5</v>
      </c>
      <c r="T93" s="244">
        <v>180</v>
      </c>
      <c r="U93" s="129">
        <f>Eingabe2023!F103</f>
        <v>136</v>
      </c>
      <c r="V93" s="132">
        <f t="shared" si="28"/>
        <v>-44</v>
      </c>
      <c r="W93" s="131">
        <f t="shared" si="29"/>
        <v>-0.24444444444444446</v>
      </c>
      <c r="X93" s="129">
        <v>158</v>
      </c>
      <c r="Y93" s="134">
        <f t="shared" si="30"/>
        <v>0.87777777777777777</v>
      </c>
      <c r="Z93" s="129">
        <f>Eingabe2023!G103</f>
        <v>123</v>
      </c>
      <c r="AA93" s="140">
        <f t="shared" si="31"/>
        <v>0.90441176470588236</v>
      </c>
      <c r="AB93" s="129">
        <v>21</v>
      </c>
      <c r="AC93" s="134">
        <f t="shared" si="32"/>
        <v>0.11666666666666667</v>
      </c>
      <c r="AD93" s="129">
        <f>Eingabe2023!H103</f>
        <v>6</v>
      </c>
      <c r="AE93" s="134">
        <f t="shared" si="33"/>
        <v>4.4117647058823532E-2</v>
      </c>
      <c r="AF93" s="129">
        <v>1</v>
      </c>
      <c r="AG93" s="134">
        <f t="shared" si="34"/>
        <v>5.5555555555555558E-3</v>
      </c>
      <c r="AH93" s="129">
        <f>Eingabe2023!I103</f>
        <v>7</v>
      </c>
      <c r="AI93" s="134">
        <f t="shared" si="35"/>
        <v>5.1470588235294115E-2</v>
      </c>
      <c r="AJ93" s="129">
        <v>0</v>
      </c>
      <c r="AK93" s="134">
        <f t="shared" si="36"/>
        <v>0</v>
      </c>
      <c r="AL93" s="129">
        <f>Eingabe2023!J103</f>
        <v>0</v>
      </c>
      <c r="AM93" s="134">
        <f t="shared" si="37"/>
        <v>0</v>
      </c>
    </row>
    <row r="94" spans="2:39" x14ac:dyDescent="0.3">
      <c r="B94" s="124" t="s">
        <v>440</v>
      </c>
      <c r="C94" s="125" t="s">
        <v>191</v>
      </c>
      <c r="D94" s="127" t="s">
        <v>192</v>
      </c>
      <c r="E94" s="129">
        <v>208</v>
      </c>
      <c r="F94" s="129">
        <f>Eingabe2023!C104</f>
        <v>204</v>
      </c>
      <c r="G94" s="132">
        <f t="shared" si="19"/>
        <v>-4</v>
      </c>
      <c r="H94" s="131">
        <f t="shared" si="20"/>
        <v>-1.9230769230769273E-2</v>
      </c>
      <c r="I94" s="129">
        <v>104</v>
      </c>
      <c r="J94" s="129">
        <f>Eingabe2023!D104</f>
        <v>109</v>
      </c>
      <c r="K94" s="132">
        <f t="shared" si="21"/>
        <v>5</v>
      </c>
      <c r="L94" s="131">
        <f t="shared" si="22"/>
        <v>4.8076923076923128E-2</v>
      </c>
      <c r="M94" s="133">
        <f t="shared" si="23"/>
        <v>0.5</v>
      </c>
      <c r="N94" s="134">
        <f t="shared" si="24"/>
        <v>0.53431372549019607</v>
      </c>
      <c r="O94" s="116">
        <f t="shared" si="25"/>
        <v>3.4313725490196068E-2</v>
      </c>
      <c r="P94" s="129">
        <v>1</v>
      </c>
      <c r="Q94" s="129">
        <f>Eingabe2023!E104</f>
        <v>0</v>
      </c>
      <c r="R94" s="132">
        <f t="shared" si="26"/>
        <v>-1</v>
      </c>
      <c r="S94" s="131">
        <f t="shared" si="27"/>
        <v>-1</v>
      </c>
      <c r="T94" s="244">
        <v>103</v>
      </c>
      <c r="U94" s="129">
        <f>Eingabe2023!F104</f>
        <v>109</v>
      </c>
      <c r="V94" s="132">
        <f t="shared" si="28"/>
        <v>6</v>
      </c>
      <c r="W94" s="131">
        <f t="shared" si="29"/>
        <v>5.8252427184465994E-2</v>
      </c>
      <c r="X94" s="129">
        <v>93</v>
      </c>
      <c r="Y94" s="134">
        <f t="shared" si="30"/>
        <v>0.90291262135922334</v>
      </c>
      <c r="Z94" s="129">
        <f>Eingabe2023!G104</f>
        <v>93</v>
      </c>
      <c r="AA94" s="140">
        <f t="shared" si="31"/>
        <v>0.85321100917431192</v>
      </c>
      <c r="AB94" s="129">
        <v>10</v>
      </c>
      <c r="AC94" s="134">
        <f t="shared" si="32"/>
        <v>9.7087378640776698E-2</v>
      </c>
      <c r="AD94" s="129">
        <f>Eingabe2023!H104</f>
        <v>11</v>
      </c>
      <c r="AE94" s="134">
        <f t="shared" si="33"/>
        <v>0.10091743119266056</v>
      </c>
      <c r="AF94" s="129">
        <v>0</v>
      </c>
      <c r="AG94" s="134">
        <f t="shared" si="34"/>
        <v>0</v>
      </c>
      <c r="AH94" s="129">
        <f>Eingabe2023!I104</f>
        <v>5</v>
      </c>
      <c r="AI94" s="134">
        <f t="shared" si="35"/>
        <v>4.5871559633027525E-2</v>
      </c>
      <c r="AJ94" s="129">
        <v>0</v>
      </c>
      <c r="AK94" s="134">
        <f t="shared" si="36"/>
        <v>0</v>
      </c>
      <c r="AL94" s="129">
        <f>Eingabe2023!J104</f>
        <v>0</v>
      </c>
      <c r="AM94" s="134">
        <f t="shared" si="37"/>
        <v>0</v>
      </c>
    </row>
    <row r="95" spans="2:39" x14ac:dyDescent="0.3">
      <c r="B95" s="124" t="s">
        <v>440</v>
      </c>
      <c r="C95" s="125" t="s">
        <v>193</v>
      </c>
      <c r="D95" s="127" t="s">
        <v>194</v>
      </c>
      <c r="E95" s="129">
        <v>774</v>
      </c>
      <c r="F95" s="129">
        <f>Eingabe2023!C105</f>
        <v>741</v>
      </c>
      <c r="G95" s="132">
        <f t="shared" si="19"/>
        <v>-33</v>
      </c>
      <c r="H95" s="131">
        <f t="shared" si="20"/>
        <v>-4.2635658914728647E-2</v>
      </c>
      <c r="I95" s="129">
        <v>306</v>
      </c>
      <c r="J95" s="129">
        <f>Eingabe2023!D105</f>
        <v>246</v>
      </c>
      <c r="K95" s="132">
        <f t="shared" si="21"/>
        <v>-60</v>
      </c>
      <c r="L95" s="131">
        <f t="shared" si="22"/>
        <v>-0.19607843137254899</v>
      </c>
      <c r="M95" s="133">
        <f t="shared" si="23"/>
        <v>0.39534883720930231</v>
      </c>
      <c r="N95" s="134">
        <f t="shared" si="24"/>
        <v>0.33198380566801622</v>
      </c>
      <c r="O95" s="116">
        <f t="shared" si="25"/>
        <v>-6.3365031541286088E-2</v>
      </c>
      <c r="P95" s="129">
        <v>7</v>
      </c>
      <c r="Q95" s="129">
        <f>Eingabe2023!E105</f>
        <v>8</v>
      </c>
      <c r="R95" s="132">
        <f t="shared" si="26"/>
        <v>1</v>
      </c>
      <c r="S95" s="131">
        <f t="shared" si="27"/>
        <v>0.14285714285714279</v>
      </c>
      <c r="T95" s="244">
        <v>299</v>
      </c>
      <c r="U95" s="129">
        <f>Eingabe2023!F105</f>
        <v>238</v>
      </c>
      <c r="V95" s="132">
        <f t="shared" si="28"/>
        <v>-61</v>
      </c>
      <c r="W95" s="131">
        <f t="shared" si="29"/>
        <v>-0.20401337792642138</v>
      </c>
      <c r="X95" s="129">
        <v>225</v>
      </c>
      <c r="Y95" s="134">
        <f t="shared" si="30"/>
        <v>0.75250836120401343</v>
      </c>
      <c r="Z95" s="129">
        <f>Eingabe2023!G105</f>
        <v>172</v>
      </c>
      <c r="AA95" s="140">
        <f t="shared" si="31"/>
        <v>0.72268907563025209</v>
      </c>
      <c r="AB95" s="129">
        <v>31</v>
      </c>
      <c r="AC95" s="134">
        <f t="shared" si="32"/>
        <v>0.10367892976588629</v>
      </c>
      <c r="AD95" s="129">
        <f>Eingabe2023!H105</f>
        <v>40</v>
      </c>
      <c r="AE95" s="134">
        <f t="shared" si="33"/>
        <v>0.16806722689075632</v>
      </c>
      <c r="AF95" s="129">
        <v>43</v>
      </c>
      <c r="AG95" s="134">
        <f t="shared" si="34"/>
        <v>0.14381270903010032</v>
      </c>
      <c r="AH95" s="129">
        <f>Eingabe2023!I105</f>
        <v>26</v>
      </c>
      <c r="AI95" s="134">
        <f t="shared" si="35"/>
        <v>0.1092436974789916</v>
      </c>
      <c r="AJ95" s="129">
        <v>0</v>
      </c>
      <c r="AK95" s="134">
        <f t="shared" si="36"/>
        <v>0</v>
      </c>
      <c r="AL95" s="129">
        <f>Eingabe2023!J105</f>
        <v>0</v>
      </c>
      <c r="AM95" s="134">
        <f t="shared" si="37"/>
        <v>0</v>
      </c>
    </row>
    <row r="96" spans="2:39" x14ac:dyDescent="0.3">
      <c r="B96" s="124" t="s">
        <v>440</v>
      </c>
      <c r="C96" s="125" t="s">
        <v>195</v>
      </c>
      <c r="D96" s="127" t="s">
        <v>196</v>
      </c>
      <c r="E96" s="129">
        <v>511</v>
      </c>
      <c r="F96" s="129">
        <f>Eingabe2023!C106</f>
        <v>480</v>
      </c>
      <c r="G96" s="132">
        <f t="shared" si="19"/>
        <v>-31</v>
      </c>
      <c r="H96" s="131">
        <f t="shared" si="20"/>
        <v>-6.0665362035225101E-2</v>
      </c>
      <c r="I96" s="129">
        <v>189</v>
      </c>
      <c r="J96" s="129">
        <f>Eingabe2023!D106</f>
        <v>153</v>
      </c>
      <c r="K96" s="132">
        <f t="shared" si="21"/>
        <v>-36</v>
      </c>
      <c r="L96" s="131">
        <f t="shared" si="22"/>
        <v>-0.19047619047619047</v>
      </c>
      <c r="M96" s="133">
        <f t="shared" si="23"/>
        <v>0.36986301369863012</v>
      </c>
      <c r="N96" s="134">
        <f t="shared" si="24"/>
        <v>0.31874999999999998</v>
      </c>
      <c r="O96" s="116">
        <f t="shared" si="25"/>
        <v>-5.1113013698630139E-2</v>
      </c>
      <c r="P96" s="129">
        <v>1</v>
      </c>
      <c r="Q96" s="129">
        <f>Eingabe2023!E106</f>
        <v>0</v>
      </c>
      <c r="R96" s="132">
        <f t="shared" si="26"/>
        <v>-1</v>
      </c>
      <c r="S96" s="131">
        <f t="shared" si="27"/>
        <v>-1</v>
      </c>
      <c r="T96" s="244">
        <v>188</v>
      </c>
      <c r="U96" s="129">
        <f>Eingabe2023!F106</f>
        <v>153</v>
      </c>
      <c r="V96" s="132">
        <f t="shared" si="28"/>
        <v>-35</v>
      </c>
      <c r="W96" s="131">
        <f t="shared" si="29"/>
        <v>-0.18617021276595747</v>
      </c>
      <c r="X96" s="129">
        <v>172</v>
      </c>
      <c r="Y96" s="134">
        <f t="shared" si="30"/>
        <v>0.91489361702127658</v>
      </c>
      <c r="Z96" s="129">
        <f>Eingabe2023!G106</f>
        <v>131</v>
      </c>
      <c r="AA96" s="140">
        <f t="shared" si="31"/>
        <v>0.85620915032679734</v>
      </c>
      <c r="AB96" s="129">
        <v>7</v>
      </c>
      <c r="AC96" s="134">
        <f t="shared" si="32"/>
        <v>3.7234042553191488E-2</v>
      </c>
      <c r="AD96" s="129">
        <f>Eingabe2023!H106</f>
        <v>7</v>
      </c>
      <c r="AE96" s="134">
        <f t="shared" si="33"/>
        <v>4.5751633986928102E-2</v>
      </c>
      <c r="AF96" s="129">
        <v>9</v>
      </c>
      <c r="AG96" s="134">
        <f t="shared" si="34"/>
        <v>4.7872340425531915E-2</v>
      </c>
      <c r="AH96" s="129">
        <f>Eingabe2023!I106</f>
        <v>15</v>
      </c>
      <c r="AI96" s="134">
        <f t="shared" si="35"/>
        <v>9.8039215686274508E-2</v>
      </c>
      <c r="AJ96" s="129">
        <v>0</v>
      </c>
      <c r="AK96" s="134">
        <f t="shared" si="36"/>
        <v>0</v>
      </c>
      <c r="AL96" s="129">
        <f>Eingabe2023!J106</f>
        <v>0</v>
      </c>
      <c r="AM96" s="134">
        <f t="shared" si="37"/>
        <v>0</v>
      </c>
    </row>
    <row r="97" spans="2:39" x14ac:dyDescent="0.3">
      <c r="B97" s="124" t="s">
        <v>440</v>
      </c>
      <c r="C97" s="125" t="s">
        <v>197</v>
      </c>
      <c r="D97" s="127" t="s">
        <v>198</v>
      </c>
      <c r="E97" s="129">
        <v>745</v>
      </c>
      <c r="F97" s="129">
        <f>Eingabe2023!C107</f>
        <v>696</v>
      </c>
      <c r="G97" s="132">
        <f t="shared" si="19"/>
        <v>-49</v>
      </c>
      <c r="H97" s="131">
        <f t="shared" si="20"/>
        <v>-6.5771812080536951E-2</v>
      </c>
      <c r="I97" s="129">
        <v>249</v>
      </c>
      <c r="J97" s="129">
        <f>Eingabe2023!D107</f>
        <v>203</v>
      </c>
      <c r="K97" s="132">
        <f t="shared" si="21"/>
        <v>-46</v>
      </c>
      <c r="L97" s="131">
        <f t="shared" si="22"/>
        <v>-0.18473895582329314</v>
      </c>
      <c r="M97" s="133">
        <f t="shared" si="23"/>
        <v>0.33422818791946307</v>
      </c>
      <c r="N97" s="134">
        <f t="shared" si="24"/>
        <v>0.29166666666666669</v>
      </c>
      <c r="O97" s="116">
        <f t="shared" si="25"/>
        <v>-4.2561521252796386E-2</v>
      </c>
      <c r="P97" s="129">
        <v>1</v>
      </c>
      <c r="Q97" s="129">
        <f>Eingabe2023!E107</f>
        <v>2</v>
      </c>
      <c r="R97" s="132">
        <f t="shared" si="26"/>
        <v>1</v>
      </c>
      <c r="S97" s="131">
        <f t="shared" si="27"/>
        <v>1</v>
      </c>
      <c r="T97" s="244">
        <v>248</v>
      </c>
      <c r="U97" s="129">
        <f>Eingabe2023!F107</f>
        <v>201</v>
      </c>
      <c r="V97" s="132">
        <f t="shared" si="28"/>
        <v>-47</v>
      </c>
      <c r="W97" s="131">
        <f t="shared" si="29"/>
        <v>-0.18951612903225812</v>
      </c>
      <c r="X97" s="129">
        <v>194</v>
      </c>
      <c r="Y97" s="134">
        <f t="shared" si="30"/>
        <v>0.782258064516129</v>
      </c>
      <c r="Z97" s="129">
        <f>Eingabe2023!G107</f>
        <v>142</v>
      </c>
      <c r="AA97" s="140">
        <f t="shared" si="31"/>
        <v>0.70646766169154229</v>
      </c>
      <c r="AB97" s="129">
        <v>39</v>
      </c>
      <c r="AC97" s="134">
        <f t="shared" si="32"/>
        <v>0.15725806451612903</v>
      </c>
      <c r="AD97" s="129">
        <f>Eingabe2023!H107</f>
        <v>57</v>
      </c>
      <c r="AE97" s="134">
        <f t="shared" si="33"/>
        <v>0.28358208955223879</v>
      </c>
      <c r="AF97" s="129">
        <v>15</v>
      </c>
      <c r="AG97" s="134">
        <f t="shared" si="34"/>
        <v>6.0483870967741937E-2</v>
      </c>
      <c r="AH97" s="129">
        <f>Eingabe2023!I107</f>
        <v>2</v>
      </c>
      <c r="AI97" s="134">
        <f t="shared" si="35"/>
        <v>9.9502487562189053E-3</v>
      </c>
      <c r="AJ97" s="129">
        <v>0</v>
      </c>
      <c r="AK97" s="134">
        <f t="shared" si="36"/>
        <v>0</v>
      </c>
      <c r="AL97" s="129">
        <f>Eingabe2023!J107</f>
        <v>0</v>
      </c>
      <c r="AM97" s="134">
        <f t="shared" si="37"/>
        <v>0</v>
      </c>
    </row>
    <row r="98" spans="2:39" x14ac:dyDescent="0.3">
      <c r="B98" s="124" t="s">
        <v>440</v>
      </c>
      <c r="C98" s="125" t="s">
        <v>199</v>
      </c>
      <c r="D98" s="127" t="s">
        <v>200</v>
      </c>
      <c r="E98" s="129">
        <v>311</v>
      </c>
      <c r="F98" s="129">
        <f>Eingabe2023!C108</f>
        <v>291</v>
      </c>
      <c r="G98" s="132">
        <f t="shared" si="19"/>
        <v>-20</v>
      </c>
      <c r="H98" s="131">
        <f t="shared" si="20"/>
        <v>-6.4308681672025747E-2</v>
      </c>
      <c r="I98" s="129">
        <v>134</v>
      </c>
      <c r="J98" s="129">
        <f>Eingabe2023!D108</f>
        <v>84</v>
      </c>
      <c r="K98" s="132">
        <f t="shared" si="21"/>
        <v>-50</v>
      </c>
      <c r="L98" s="131">
        <f t="shared" si="22"/>
        <v>-0.37313432835820892</v>
      </c>
      <c r="M98" s="133">
        <f t="shared" si="23"/>
        <v>0.43086816720257237</v>
      </c>
      <c r="N98" s="134">
        <f t="shared" si="24"/>
        <v>0.28865979381443296</v>
      </c>
      <c r="O98" s="116">
        <f t="shared" si="25"/>
        <v>-0.14220837338813941</v>
      </c>
      <c r="P98" s="129">
        <v>1</v>
      </c>
      <c r="Q98" s="129">
        <f>Eingabe2023!E108</f>
        <v>1</v>
      </c>
      <c r="R98" s="132">
        <f t="shared" si="26"/>
        <v>0</v>
      </c>
      <c r="S98" s="131">
        <f t="shared" si="27"/>
        <v>0</v>
      </c>
      <c r="T98" s="244">
        <v>133</v>
      </c>
      <c r="U98" s="129">
        <f>Eingabe2023!F108</f>
        <v>83</v>
      </c>
      <c r="V98" s="132">
        <f t="shared" si="28"/>
        <v>-50</v>
      </c>
      <c r="W98" s="131">
        <f t="shared" si="29"/>
        <v>-0.37593984962406013</v>
      </c>
      <c r="X98" s="129">
        <v>107</v>
      </c>
      <c r="Y98" s="134">
        <f t="shared" si="30"/>
        <v>0.80451127819548873</v>
      </c>
      <c r="Z98" s="129">
        <f>Eingabe2023!G108</f>
        <v>79</v>
      </c>
      <c r="AA98" s="140">
        <f t="shared" si="31"/>
        <v>0.95180722891566261</v>
      </c>
      <c r="AB98" s="129">
        <v>22</v>
      </c>
      <c r="AC98" s="134">
        <f t="shared" si="32"/>
        <v>0.16541353383458646</v>
      </c>
      <c r="AD98" s="129">
        <f>Eingabe2023!H108</f>
        <v>2</v>
      </c>
      <c r="AE98" s="134">
        <f t="shared" si="33"/>
        <v>2.4096385542168676E-2</v>
      </c>
      <c r="AF98" s="129">
        <v>4</v>
      </c>
      <c r="AG98" s="134">
        <f t="shared" si="34"/>
        <v>3.007518796992481E-2</v>
      </c>
      <c r="AH98" s="129">
        <f>Eingabe2023!I108</f>
        <v>2</v>
      </c>
      <c r="AI98" s="134">
        <f t="shared" si="35"/>
        <v>2.4096385542168676E-2</v>
      </c>
      <c r="AJ98" s="129">
        <v>0</v>
      </c>
      <c r="AK98" s="134">
        <f t="shared" si="36"/>
        <v>0</v>
      </c>
      <c r="AL98" s="129">
        <f>Eingabe2023!J108</f>
        <v>0</v>
      </c>
      <c r="AM98" s="134">
        <f t="shared" si="37"/>
        <v>0</v>
      </c>
    </row>
    <row r="99" spans="2:39" x14ac:dyDescent="0.3">
      <c r="B99" s="124" t="s">
        <v>440</v>
      </c>
      <c r="C99" s="125" t="s">
        <v>201</v>
      </c>
      <c r="D99" s="127" t="s">
        <v>202</v>
      </c>
      <c r="E99" s="129">
        <v>382</v>
      </c>
      <c r="F99" s="129">
        <f>Eingabe2023!C109</f>
        <v>385</v>
      </c>
      <c r="G99" s="132">
        <f t="shared" si="19"/>
        <v>3</v>
      </c>
      <c r="H99" s="131">
        <f t="shared" si="20"/>
        <v>7.8534031413612926E-3</v>
      </c>
      <c r="I99" s="129">
        <v>84</v>
      </c>
      <c r="J99" s="129">
        <f>Eingabe2023!D109</f>
        <v>63</v>
      </c>
      <c r="K99" s="132">
        <f t="shared" si="21"/>
        <v>-21</v>
      </c>
      <c r="L99" s="131">
        <f t="shared" si="22"/>
        <v>-0.25</v>
      </c>
      <c r="M99" s="133">
        <f t="shared" si="23"/>
        <v>0.21989528795811519</v>
      </c>
      <c r="N99" s="134">
        <f t="shared" si="24"/>
        <v>0.16363636363636364</v>
      </c>
      <c r="O99" s="116">
        <f t="shared" si="25"/>
        <v>-5.6258924321751558E-2</v>
      </c>
      <c r="P99" s="129">
        <v>0</v>
      </c>
      <c r="Q99" s="129">
        <f>Eingabe2023!E109</f>
        <v>1</v>
      </c>
      <c r="R99" s="132">
        <f t="shared" si="26"/>
        <v>1</v>
      </c>
      <c r="S99" s="131" t="e">
        <f t="shared" si="27"/>
        <v>#DIV/0!</v>
      </c>
      <c r="T99" s="244">
        <v>84</v>
      </c>
      <c r="U99" s="129">
        <f>Eingabe2023!F109</f>
        <v>62</v>
      </c>
      <c r="V99" s="132">
        <f t="shared" si="28"/>
        <v>-22</v>
      </c>
      <c r="W99" s="131">
        <f t="shared" si="29"/>
        <v>-0.26190476190476186</v>
      </c>
      <c r="X99" s="129">
        <v>62</v>
      </c>
      <c r="Y99" s="134">
        <f t="shared" si="30"/>
        <v>0.73809523809523814</v>
      </c>
      <c r="Z99" s="129">
        <f>Eingabe2023!G109</f>
        <v>60</v>
      </c>
      <c r="AA99" s="140">
        <f t="shared" si="31"/>
        <v>0.967741935483871</v>
      </c>
      <c r="AB99" s="129">
        <v>18</v>
      </c>
      <c r="AC99" s="134">
        <f t="shared" si="32"/>
        <v>0.21428571428571427</v>
      </c>
      <c r="AD99" s="129">
        <f>Eingabe2023!H109</f>
        <v>1</v>
      </c>
      <c r="AE99" s="134">
        <f t="shared" si="33"/>
        <v>1.6129032258064516E-2</v>
      </c>
      <c r="AF99" s="129">
        <v>4</v>
      </c>
      <c r="AG99" s="134">
        <f t="shared" si="34"/>
        <v>4.7619047619047616E-2</v>
      </c>
      <c r="AH99" s="129">
        <f>Eingabe2023!I109</f>
        <v>1</v>
      </c>
      <c r="AI99" s="134">
        <f t="shared" si="35"/>
        <v>1.6129032258064516E-2</v>
      </c>
      <c r="AJ99" s="129">
        <v>0</v>
      </c>
      <c r="AK99" s="134">
        <f t="shared" si="36"/>
        <v>0</v>
      </c>
      <c r="AL99" s="129">
        <f>Eingabe2023!J109</f>
        <v>0</v>
      </c>
      <c r="AM99" s="134">
        <f t="shared" si="37"/>
        <v>0</v>
      </c>
    </row>
    <row r="100" spans="2:39" x14ac:dyDescent="0.3">
      <c r="B100" s="124" t="s">
        <v>440</v>
      </c>
      <c r="C100" s="125" t="s">
        <v>203</v>
      </c>
      <c r="D100" s="127" t="s">
        <v>204</v>
      </c>
      <c r="E100" s="129">
        <v>505</v>
      </c>
      <c r="F100" s="129">
        <f>Eingabe2023!C110</f>
        <v>485</v>
      </c>
      <c r="G100" s="132">
        <f t="shared" si="19"/>
        <v>-20</v>
      </c>
      <c r="H100" s="131">
        <f t="shared" si="20"/>
        <v>-3.9603960396039639E-2</v>
      </c>
      <c r="I100" s="129">
        <v>138</v>
      </c>
      <c r="J100" s="129">
        <f>Eingabe2023!D110</f>
        <v>132</v>
      </c>
      <c r="K100" s="132">
        <f t="shared" si="21"/>
        <v>-6</v>
      </c>
      <c r="L100" s="131">
        <f t="shared" si="22"/>
        <v>-4.3478260869565188E-2</v>
      </c>
      <c r="M100" s="133">
        <f t="shared" si="23"/>
        <v>0.27326732673267329</v>
      </c>
      <c r="N100" s="134">
        <f t="shared" si="24"/>
        <v>0.27216494845360822</v>
      </c>
      <c r="O100" s="116">
        <f t="shared" si="25"/>
        <v>-1.1023782790650638E-3</v>
      </c>
      <c r="P100" s="129">
        <v>0</v>
      </c>
      <c r="Q100" s="129">
        <f>Eingabe2023!E110</f>
        <v>0</v>
      </c>
      <c r="R100" s="132">
        <f t="shared" si="26"/>
        <v>0</v>
      </c>
      <c r="S100" s="131" t="e">
        <f t="shared" si="27"/>
        <v>#DIV/0!</v>
      </c>
      <c r="T100" s="244">
        <v>138</v>
      </c>
      <c r="U100" s="129">
        <f>Eingabe2023!F110</f>
        <v>132</v>
      </c>
      <c r="V100" s="132">
        <f t="shared" si="28"/>
        <v>-6</v>
      </c>
      <c r="W100" s="131">
        <f t="shared" si="29"/>
        <v>-4.3478260869565188E-2</v>
      </c>
      <c r="X100" s="129">
        <v>115</v>
      </c>
      <c r="Y100" s="134">
        <f t="shared" si="30"/>
        <v>0.83333333333333337</v>
      </c>
      <c r="Z100" s="129">
        <f>Eingabe2023!G110</f>
        <v>117</v>
      </c>
      <c r="AA100" s="140">
        <f t="shared" si="31"/>
        <v>0.88636363636363635</v>
      </c>
      <c r="AB100" s="129">
        <v>7</v>
      </c>
      <c r="AC100" s="134">
        <f t="shared" si="32"/>
        <v>5.0724637681159424E-2</v>
      </c>
      <c r="AD100" s="129">
        <f>Eingabe2023!H110</f>
        <v>8</v>
      </c>
      <c r="AE100" s="134">
        <f t="shared" si="33"/>
        <v>6.0606060606060608E-2</v>
      </c>
      <c r="AF100" s="129">
        <v>16</v>
      </c>
      <c r="AG100" s="134">
        <f t="shared" si="34"/>
        <v>0.11594202898550725</v>
      </c>
      <c r="AH100" s="129">
        <f>Eingabe2023!I110</f>
        <v>7</v>
      </c>
      <c r="AI100" s="134">
        <f t="shared" si="35"/>
        <v>5.3030303030303032E-2</v>
      </c>
      <c r="AJ100" s="129">
        <v>0</v>
      </c>
      <c r="AK100" s="134">
        <f t="shared" si="36"/>
        <v>0</v>
      </c>
      <c r="AL100" s="129">
        <f>Eingabe2023!J110</f>
        <v>0</v>
      </c>
      <c r="AM100" s="134">
        <f t="shared" si="37"/>
        <v>0</v>
      </c>
    </row>
    <row r="101" spans="2:39" x14ac:dyDescent="0.3">
      <c r="B101" s="124" t="s">
        <v>440</v>
      </c>
      <c r="C101" s="125" t="s">
        <v>205</v>
      </c>
      <c r="D101" s="127" t="s">
        <v>206</v>
      </c>
      <c r="E101" s="129">
        <v>188</v>
      </c>
      <c r="F101" s="129">
        <f>Eingabe2023!C111</f>
        <v>181</v>
      </c>
      <c r="G101" s="132">
        <f t="shared" si="19"/>
        <v>-7</v>
      </c>
      <c r="H101" s="131">
        <f t="shared" si="20"/>
        <v>-3.7234042553191515E-2</v>
      </c>
      <c r="I101" s="129">
        <v>85</v>
      </c>
      <c r="J101" s="129">
        <f>Eingabe2023!D111</f>
        <v>70</v>
      </c>
      <c r="K101" s="132">
        <f t="shared" si="21"/>
        <v>-15</v>
      </c>
      <c r="L101" s="131">
        <f t="shared" si="22"/>
        <v>-0.17647058823529416</v>
      </c>
      <c r="M101" s="133">
        <f t="shared" si="23"/>
        <v>0.4521276595744681</v>
      </c>
      <c r="N101" s="134">
        <f t="shared" si="24"/>
        <v>0.38674033149171272</v>
      </c>
      <c r="O101" s="116">
        <f t="shared" si="25"/>
        <v>-6.538732808275538E-2</v>
      </c>
      <c r="P101" s="129">
        <v>1</v>
      </c>
      <c r="Q101" s="129">
        <f>Eingabe2023!E111</f>
        <v>0</v>
      </c>
      <c r="R101" s="132">
        <f t="shared" si="26"/>
        <v>-1</v>
      </c>
      <c r="S101" s="131">
        <f t="shared" si="27"/>
        <v>-1</v>
      </c>
      <c r="T101" s="244">
        <v>84</v>
      </c>
      <c r="U101" s="129">
        <f>Eingabe2023!F111</f>
        <v>70</v>
      </c>
      <c r="V101" s="132">
        <f t="shared" si="28"/>
        <v>-14</v>
      </c>
      <c r="W101" s="131">
        <f t="shared" si="29"/>
        <v>-0.16666666666666663</v>
      </c>
      <c r="X101" s="129">
        <v>70</v>
      </c>
      <c r="Y101" s="134">
        <f t="shared" si="30"/>
        <v>0.83333333333333337</v>
      </c>
      <c r="Z101" s="129">
        <f>Eingabe2023!G111</f>
        <v>62</v>
      </c>
      <c r="AA101" s="140">
        <f t="shared" si="31"/>
        <v>0.88571428571428568</v>
      </c>
      <c r="AB101" s="129">
        <v>14</v>
      </c>
      <c r="AC101" s="134">
        <f t="shared" si="32"/>
        <v>0.16666666666666666</v>
      </c>
      <c r="AD101" s="129">
        <f>Eingabe2023!H111</f>
        <v>7</v>
      </c>
      <c r="AE101" s="134">
        <f t="shared" si="33"/>
        <v>0.1</v>
      </c>
      <c r="AF101" s="129">
        <v>0</v>
      </c>
      <c r="AG101" s="134">
        <f t="shared" si="34"/>
        <v>0</v>
      </c>
      <c r="AH101" s="129">
        <f>Eingabe2023!I111</f>
        <v>1</v>
      </c>
      <c r="AI101" s="134">
        <f t="shared" si="35"/>
        <v>1.4285714285714285E-2</v>
      </c>
      <c r="AJ101" s="129">
        <v>0</v>
      </c>
      <c r="AK101" s="134">
        <f t="shared" si="36"/>
        <v>0</v>
      </c>
      <c r="AL101" s="129">
        <f>Eingabe2023!J111</f>
        <v>0</v>
      </c>
      <c r="AM101" s="134">
        <f t="shared" si="37"/>
        <v>0</v>
      </c>
    </row>
    <row r="102" spans="2:39" x14ac:dyDescent="0.3">
      <c r="B102" s="124" t="s">
        <v>440</v>
      </c>
      <c r="C102" s="125" t="s">
        <v>207</v>
      </c>
      <c r="D102" s="127" t="s">
        <v>208</v>
      </c>
      <c r="E102" s="129">
        <v>608</v>
      </c>
      <c r="F102" s="129">
        <f>Eingabe2023!C112</f>
        <v>618</v>
      </c>
      <c r="G102" s="132">
        <f t="shared" si="19"/>
        <v>10</v>
      </c>
      <c r="H102" s="131">
        <f t="shared" si="20"/>
        <v>1.6447368421052655E-2</v>
      </c>
      <c r="I102" s="129">
        <v>185</v>
      </c>
      <c r="J102" s="129">
        <f>Eingabe2023!D112</f>
        <v>154</v>
      </c>
      <c r="K102" s="132">
        <f t="shared" si="21"/>
        <v>-31</v>
      </c>
      <c r="L102" s="131">
        <f t="shared" si="22"/>
        <v>-0.16756756756756752</v>
      </c>
      <c r="M102" s="133">
        <f t="shared" si="23"/>
        <v>0.30427631578947367</v>
      </c>
      <c r="N102" s="134">
        <f t="shared" si="24"/>
        <v>0.24919093851132687</v>
      </c>
      <c r="O102" s="116">
        <f t="shared" si="25"/>
        <v>-5.5085377278146802E-2</v>
      </c>
      <c r="P102" s="129">
        <v>2</v>
      </c>
      <c r="Q102" s="129">
        <f>Eingabe2023!E112</f>
        <v>1</v>
      </c>
      <c r="R102" s="132">
        <f t="shared" si="26"/>
        <v>-1</v>
      </c>
      <c r="S102" s="131">
        <f t="shared" si="27"/>
        <v>-0.5</v>
      </c>
      <c r="T102" s="244">
        <v>183</v>
      </c>
      <c r="U102" s="129">
        <f>Eingabe2023!F112</f>
        <v>153</v>
      </c>
      <c r="V102" s="132">
        <f t="shared" si="28"/>
        <v>-30</v>
      </c>
      <c r="W102" s="131">
        <f t="shared" si="29"/>
        <v>-0.16393442622950816</v>
      </c>
      <c r="X102" s="129">
        <v>166</v>
      </c>
      <c r="Y102" s="134">
        <f t="shared" si="30"/>
        <v>0.90710382513661203</v>
      </c>
      <c r="Z102" s="129">
        <f>Eingabe2023!G112</f>
        <v>130</v>
      </c>
      <c r="AA102" s="140">
        <f t="shared" si="31"/>
        <v>0.84967320261437906</v>
      </c>
      <c r="AB102" s="129">
        <v>13</v>
      </c>
      <c r="AC102" s="134">
        <f t="shared" si="32"/>
        <v>7.1038251366120214E-2</v>
      </c>
      <c r="AD102" s="129">
        <f>Eingabe2023!H112</f>
        <v>13</v>
      </c>
      <c r="AE102" s="134">
        <f t="shared" si="33"/>
        <v>8.4967320261437912E-2</v>
      </c>
      <c r="AF102" s="129">
        <v>4</v>
      </c>
      <c r="AG102" s="134">
        <f t="shared" si="34"/>
        <v>2.185792349726776E-2</v>
      </c>
      <c r="AH102" s="129">
        <f>Eingabe2023!I112</f>
        <v>10</v>
      </c>
      <c r="AI102" s="134">
        <f t="shared" si="35"/>
        <v>6.535947712418301E-2</v>
      </c>
      <c r="AJ102" s="129">
        <v>0</v>
      </c>
      <c r="AK102" s="134">
        <f t="shared" si="36"/>
        <v>0</v>
      </c>
      <c r="AL102" s="129">
        <f>Eingabe2023!J112</f>
        <v>0</v>
      </c>
      <c r="AM102" s="134">
        <f t="shared" si="37"/>
        <v>0</v>
      </c>
    </row>
    <row r="103" spans="2:39" x14ac:dyDescent="0.3">
      <c r="B103" s="124" t="s">
        <v>440</v>
      </c>
      <c r="C103" s="125" t="s">
        <v>209</v>
      </c>
      <c r="D103" s="127" t="s">
        <v>210</v>
      </c>
      <c r="E103" s="129">
        <v>408</v>
      </c>
      <c r="F103" s="129">
        <f>Eingabe2023!C113</f>
        <v>382</v>
      </c>
      <c r="G103" s="132">
        <f t="shared" si="19"/>
        <v>-26</v>
      </c>
      <c r="H103" s="131">
        <f t="shared" si="20"/>
        <v>-6.3725490196078427E-2</v>
      </c>
      <c r="I103" s="129">
        <v>113</v>
      </c>
      <c r="J103" s="129">
        <f>Eingabe2023!D113</f>
        <v>107</v>
      </c>
      <c r="K103" s="132">
        <f t="shared" si="21"/>
        <v>-6</v>
      </c>
      <c r="L103" s="131">
        <f t="shared" si="22"/>
        <v>-5.3097345132743334E-2</v>
      </c>
      <c r="M103" s="133">
        <f t="shared" si="23"/>
        <v>0.27696078431372551</v>
      </c>
      <c r="N103" s="134">
        <f t="shared" si="24"/>
        <v>0.28010471204188481</v>
      </c>
      <c r="O103" s="116">
        <f t="shared" si="25"/>
        <v>3.1439277281593014E-3</v>
      </c>
      <c r="P103" s="129">
        <v>0</v>
      </c>
      <c r="Q103" s="129">
        <f>Eingabe2023!E113</f>
        <v>6</v>
      </c>
      <c r="R103" s="132">
        <f t="shared" si="26"/>
        <v>6</v>
      </c>
      <c r="S103" s="131" t="e">
        <f t="shared" si="27"/>
        <v>#DIV/0!</v>
      </c>
      <c r="T103" s="244">
        <v>113</v>
      </c>
      <c r="U103" s="129">
        <f>Eingabe2023!F113</f>
        <v>101</v>
      </c>
      <c r="V103" s="132">
        <f t="shared" si="28"/>
        <v>-12</v>
      </c>
      <c r="W103" s="131">
        <f t="shared" si="29"/>
        <v>-0.10619469026548678</v>
      </c>
      <c r="X103" s="129">
        <v>80</v>
      </c>
      <c r="Y103" s="134">
        <f t="shared" si="30"/>
        <v>0.70796460176991149</v>
      </c>
      <c r="Z103" s="129">
        <f>Eingabe2023!G113</f>
        <v>84</v>
      </c>
      <c r="AA103" s="140">
        <f t="shared" si="31"/>
        <v>0.83168316831683164</v>
      </c>
      <c r="AB103" s="129">
        <v>16</v>
      </c>
      <c r="AC103" s="134">
        <f t="shared" si="32"/>
        <v>0.1415929203539823</v>
      </c>
      <c r="AD103" s="129">
        <f>Eingabe2023!H113</f>
        <v>6</v>
      </c>
      <c r="AE103" s="134">
        <f t="shared" si="33"/>
        <v>5.9405940594059403E-2</v>
      </c>
      <c r="AF103" s="129">
        <v>17</v>
      </c>
      <c r="AG103" s="134">
        <f t="shared" si="34"/>
        <v>0.15044247787610621</v>
      </c>
      <c r="AH103" s="129">
        <f>Eingabe2023!I113</f>
        <v>11</v>
      </c>
      <c r="AI103" s="134">
        <f t="shared" si="35"/>
        <v>0.10891089108910891</v>
      </c>
      <c r="AJ103" s="129">
        <v>0</v>
      </c>
      <c r="AK103" s="134">
        <f t="shared" si="36"/>
        <v>0</v>
      </c>
      <c r="AL103" s="129">
        <f>Eingabe2023!J113</f>
        <v>0</v>
      </c>
      <c r="AM103" s="134">
        <f t="shared" si="37"/>
        <v>0</v>
      </c>
    </row>
    <row r="104" spans="2:39" x14ac:dyDescent="0.3">
      <c r="B104" s="124" t="s">
        <v>440</v>
      </c>
      <c r="C104" s="125" t="s">
        <v>211</v>
      </c>
      <c r="D104" s="127" t="s">
        <v>212</v>
      </c>
      <c r="E104" s="129">
        <v>358</v>
      </c>
      <c r="F104" s="129">
        <f>Eingabe2023!C114</f>
        <v>347</v>
      </c>
      <c r="G104" s="132">
        <f t="shared" si="19"/>
        <v>-11</v>
      </c>
      <c r="H104" s="131">
        <f t="shared" si="20"/>
        <v>-3.0726256983240274E-2</v>
      </c>
      <c r="I104" s="129">
        <v>205</v>
      </c>
      <c r="J104" s="129">
        <f>Eingabe2023!D114</f>
        <v>184</v>
      </c>
      <c r="K104" s="132">
        <f t="shared" si="21"/>
        <v>-21</v>
      </c>
      <c r="L104" s="131">
        <f t="shared" si="22"/>
        <v>-0.10243902439024388</v>
      </c>
      <c r="M104" s="133">
        <f t="shared" si="23"/>
        <v>0.57262569832402233</v>
      </c>
      <c r="N104" s="134">
        <f t="shared" si="24"/>
        <v>0.53025936599423629</v>
      </c>
      <c r="O104" s="116">
        <f t="shared" si="25"/>
        <v>-4.2366332329786038E-2</v>
      </c>
      <c r="P104" s="129">
        <v>3</v>
      </c>
      <c r="Q104" s="129">
        <f>Eingabe2023!E114</f>
        <v>2</v>
      </c>
      <c r="R104" s="132">
        <f t="shared" si="26"/>
        <v>-1</v>
      </c>
      <c r="S104" s="131">
        <f t="shared" si="27"/>
        <v>-0.33333333333333337</v>
      </c>
      <c r="T104" s="244">
        <v>202</v>
      </c>
      <c r="U104" s="129">
        <f>Eingabe2023!F114</f>
        <v>182</v>
      </c>
      <c r="V104" s="132">
        <f t="shared" si="28"/>
        <v>-20</v>
      </c>
      <c r="W104" s="131">
        <f t="shared" si="29"/>
        <v>-9.9009900990098987E-2</v>
      </c>
      <c r="X104" s="129">
        <v>116</v>
      </c>
      <c r="Y104" s="134">
        <f t="shared" si="30"/>
        <v>0.57425742574257421</v>
      </c>
      <c r="Z104" s="129">
        <f>Eingabe2023!G114</f>
        <v>123</v>
      </c>
      <c r="AA104" s="140">
        <f t="shared" si="31"/>
        <v>0.67582417582417587</v>
      </c>
      <c r="AB104" s="129">
        <v>85</v>
      </c>
      <c r="AC104" s="134">
        <f t="shared" si="32"/>
        <v>0.42079207920792078</v>
      </c>
      <c r="AD104" s="129">
        <f>Eingabe2023!H114</f>
        <v>57</v>
      </c>
      <c r="AE104" s="134">
        <f t="shared" si="33"/>
        <v>0.31318681318681318</v>
      </c>
      <c r="AF104" s="129">
        <v>1</v>
      </c>
      <c r="AG104" s="134">
        <f t="shared" si="34"/>
        <v>4.9504950495049506E-3</v>
      </c>
      <c r="AH104" s="129">
        <f>Eingabe2023!I114</f>
        <v>2</v>
      </c>
      <c r="AI104" s="134">
        <f t="shared" si="35"/>
        <v>1.098901098901099E-2</v>
      </c>
      <c r="AJ104" s="129">
        <v>0</v>
      </c>
      <c r="AK104" s="134">
        <f t="shared" si="36"/>
        <v>0</v>
      </c>
      <c r="AL104" s="129">
        <f>Eingabe2023!J114</f>
        <v>0</v>
      </c>
      <c r="AM104" s="134">
        <f t="shared" si="37"/>
        <v>0</v>
      </c>
    </row>
    <row r="105" spans="2:39" x14ac:dyDescent="0.3">
      <c r="B105" s="124" t="s">
        <v>440</v>
      </c>
      <c r="C105" s="125" t="s">
        <v>213</v>
      </c>
      <c r="D105" s="127" t="s">
        <v>214</v>
      </c>
      <c r="E105" s="129">
        <v>559</v>
      </c>
      <c r="F105" s="129">
        <f>Eingabe2023!C115</f>
        <v>511</v>
      </c>
      <c r="G105" s="132">
        <f t="shared" si="19"/>
        <v>-48</v>
      </c>
      <c r="H105" s="131">
        <f t="shared" si="20"/>
        <v>-8.5867620751341689E-2</v>
      </c>
      <c r="I105" s="129">
        <v>163</v>
      </c>
      <c r="J105" s="129">
        <f>Eingabe2023!D115</f>
        <v>172</v>
      </c>
      <c r="K105" s="132">
        <f t="shared" si="21"/>
        <v>9</v>
      </c>
      <c r="L105" s="131">
        <f t="shared" si="22"/>
        <v>5.5214723926380271E-2</v>
      </c>
      <c r="M105" s="133">
        <f t="shared" si="23"/>
        <v>0.29159212880143115</v>
      </c>
      <c r="N105" s="134">
        <f t="shared" si="24"/>
        <v>0.33659491193737767</v>
      </c>
      <c r="O105" s="116">
        <f t="shared" si="25"/>
        <v>4.5002783135946522E-2</v>
      </c>
      <c r="P105" s="129">
        <v>0</v>
      </c>
      <c r="Q105" s="129">
        <f>Eingabe2023!E115</f>
        <v>2</v>
      </c>
      <c r="R105" s="132">
        <f t="shared" si="26"/>
        <v>2</v>
      </c>
      <c r="S105" s="131" t="e">
        <f t="shared" si="27"/>
        <v>#DIV/0!</v>
      </c>
      <c r="T105" s="244">
        <v>163</v>
      </c>
      <c r="U105" s="129">
        <f>Eingabe2023!F115</f>
        <v>170</v>
      </c>
      <c r="V105" s="132">
        <f t="shared" si="28"/>
        <v>7</v>
      </c>
      <c r="W105" s="131">
        <f t="shared" si="29"/>
        <v>4.2944785276073594E-2</v>
      </c>
      <c r="X105" s="129">
        <v>143</v>
      </c>
      <c r="Y105" s="134">
        <f t="shared" si="30"/>
        <v>0.87730061349693256</v>
      </c>
      <c r="Z105" s="129">
        <f>Eingabe2023!G115</f>
        <v>143</v>
      </c>
      <c r="AA105" s="140">
        <f t="shared" si="31"/>
        <v>0.8411764705882353</v>
      </c>
      <c r="AB105" s="129">
        <v>12</v>
      </c>
      <c r="AC105" s="134">
        <f t="shared" si="32"/>
        <v>7.3619631901840496E-2</v>
      </c>
      <c r="AD105" s="129">
        <f>Eingabe2023!H115</f>
        <v>13</v>
      </c>
      <c r="AE105" s="134">
        <f t="shared" si="33"/>
        <v>7.6470588235294124E-2</v>
      </c>
      <c r="AF105" s="129">
        <v>8</v>
      </c>
      <c r="AG105" s="134">
        <f t="shared" si="34"/>
        <v>4.9079754601226995E-2</v>
      </c>
      <c r="AH105" s="129">
        <f>Eingabe2023!I115</f>
        <v>14</v>
      </c>
      <c r="AI105" s="134">
        <f t="shared" si="35"/>
        <v>8.2352941176470587E-2</v>
      </c>
      <c r="AJ105" s="129">
        <v>0</v>
      </c>
      <c r="AK105" s="134">
        <f t="shared" si="36"/>
        <v>0</v>
      </c>
      <c r="AL105" s="129">
        <f>Eingabe2023!J115</f>
        <v>0</v>
      </c>
      <c r="AM105" s="134">
        <f t="shared" si="37"/>
        <v>0</v>
      </c>
    </row>
    <row r="106" spans="2:39" x14ac:dyDescent="0.3">
      <c r="B106" s="124" t="s">
        <v>440</v>
      </c>
      <c r="C106" s="125" t="s">
        <v>215</v>
      </c>
      <c r="D106" s="127" t="s">
        <v>216</v>
      </c>
      <c r="E106" s="129">
        <v>290</v>
      </c>
      <c r="F106" s="129">
        <f>Eingabe2023!C116</f>
        <v>294</v>
      </c>
      <c r="G106" s="132">
        <f t="shared" si="19"/>
        <v>4</v>
      </c>
      <c r="H106" s="131">
        <f t="shared" si="20"/>
        <v>1.379310344827589E-2</v>
      </c>
      <c r="I106" s="129">
        <v>61</v>
      </c>
      <c r="J106" s="129">
        <f>Eingabe2023!D116</f>
        <v>63</v>
      </c>
      <c r="K106" s="132">
        <f t="shared" si="21"/>
        <v>2</v>
      </c>
      <c r="L106" s="131">
        <f t="shared" si="22"/>
        <v>3.2786885245901676E-2</v>
      </c>
      <c r="M106" s="133">
        <f t="shared" si="23"/>
        <v>0.2103448275862069</v>
      </c>
      <c r="N106" s="134">
        <f t="shared" si="24"/>
        <v>0.21428571428571427</v>
      </c>
      <c r="O106" s="116">
        <f t="shared" si="25"/>
        <v>3.9408866995073732E-3</v>
      </c>
      <c r="P106" s="129">
        <v>2</v>
      </c>
      <c r="Q106" s="129">
        <f>Eingabe2023!E116</f>
        <v>1</v>
      </c>
      <c r="R106" s="132">
        <f t="shared" si="26"/>
        <v>-1</v>
      </c>
      <c r="S106" s="131">
        <f t="shared" si="27"/>
        <v>-0.5</v>
      </c>
      <c r="T106" s="244">
        <v>59</v>
      </c>
      <c r="U106" s="129">
        <f>Eingabe2023!F116</f>
        <v>62</v>
      </c>
      <c r="V106" s="132">
        <f t="shared" si="28"/>
        <v>3</v>
      </c>
      <c r="W106" s="131">
        <f t="shared" si="29"/>
        <v>5.0847457627118731E-2</v>
      </c>
      <c r="X106" s="129">
        <v>46</v>
      </c>
      <c r="Y106" s="134">
        <f t="shared" si="30"/>
        <v>0.77966101694915257</v>
      </c>
      <c r="Z106" s="129">
        <f>Eingabe2023!G116</f>
        <v>57</v>
      </c>
      <c r="AA106" s="140">
        <f t="shared" si="31"/>
        <v>0.91935483870967738</v>
      </c>
      <c r="AB106" s="129">
        <v>13</v>
      </c>
      <c r="AC106" s="134">
        <f t="shared" si="32"/>
        <v>0.22033898305084745</v>
      </c>
      <c r="AD106" s="129">
        <f>Eingabe2023!H116</f>
        <v>5</v>
      </c>
      <c r="AE106" s="134">
        <f t="shared" si="33"/>
        <v>8.0645161290322578E-2</v>
      </c>
      <c r="AF106" s="129">
        <v>0</v>
      </c>
      <c r="AG106" s="134">
        <f t="shared" si="34"/>
        <v>0</v>
      </c>
      <c r="AH106" s="129">
        <f>Eingabe2023!I116</f>
        <v>0</v>
      </c>
      <c r="AI106" s="134">
        <f t="shared" si="35"/>
        <v>0</v>
      </c>
      <c r="AJ106" s="129">
        <v>0</v>
      </c>
      <c r="AK106" s="134">
        <f t="shared" si="36"/>
        <v>0</v>
      </c>
      <c r="AL106" s="129">
        <f>Eingabe2023!J116</f>
        <v>0</v>
      </c>
      <c r="AM106" s="134">
        <f t="shared" si="37"/>
        <v>0</v>
      </c>
    </row>
    <row r="107" spans="2:39" x14ac:dyDescent="0.3">
      <c r="B107" s="124" t="s">
        <v>440</v>
      </c>
      <c r="C107" s="125" t="s">
        <v>217</v>
      </c>
      <c r="D107" s="127" t="s">
        <v>218</v>
      </c>
      <c r="E107" s="129">
        <v>494</v>
      </c>
      <c r="F107" s="129">
        <f>Eingabe2023!C117</f>
        <v>451</v>
      </c>
      <c r="G107" s="132">
        <f t="shared" si="19"/>
        <v>-43</v>
      </c>
      <c r="H107" s="131">
        <f t="shared" si="20"/>
        <v>-8.7044534412955454E-2</v>
      </c>
      <c r="I107" s="129">
        <v>121</v>
      </c>
      <c r="J107" s="129">
        <f>Eingabe2023!D117</f>
        <v>125</v>
      </c>
      <c r="K107" s="132">
        <f t="shared" si="21"/>
        <v>4</v>
      </c>
      <c r="L107" s="131">
        <f t="shared" si="22"/>
        <v>3.3057851239669311E-2</v>
      </c>
      <c r="M107" s="133">
        <f t="shared" si="23"/>
        <v>0.24493927125506074</v>
      </c>
      <c r="N107" s="134">
        <f t="shared" si="24"/>
        <v>0.27716186252771619</v>
      </c>
      <c r="O107" s="116">
        <f t="shared" si="25"/>
        <v>3.2222591272655449E-2</v>
      </c>
      <c r="P107" s="129">
        <v>0</v>
      </c>
      <c r="Q107" s="129">
        <f>Eingabe2023!E117</f>
        <v>0</v>
      </c>
      <c r="R107" s="132">
        <f t="shared" si="26"/>
        <v>0</v>
      </c>
      <c r="S107" s="131" t="e">
        <f t="shared" si="27"/>
        <v>#DIV/0!</v>
      </c>
      <c r="T107" s="244">
        <v>121</v>
      </c>
      <c r="U107" s="129">
        <f>Eingabe2023!F117</f>
        <v>125</v>
      </c>
      <c r="V107" s="132">
        <f t="shared" si="28"/>
        <v>4</v>
      </c>
      <c r="W107" s="131">
        <f t="shared" si="29"/>
        <v>3.3057851239669311E-2</v>
      </c>
      <c r="X107" s="129">
        <v>115</v>
      </c>
      <c r="Y107" s="134">
        <f t="shared" si="30"/>
        <v>0.95041322314049592</v>
      </c>
      <c r="Z107" s="129">
        <f>Eingabe2023!G117</f>
        <v>113</v>
      </c>
      <c r="AA107" s="140">
        <f t="shared" si="31"/>
        <v>0.90400000000000003</v>
      </c>
      <c r="AB107" s="129">
        <v>3</v>
      </c>
      <c r="AC107" s="134">
        <f t="shared" si="32"/>
        <v>2.4793388429752067E-2</v>
      </c>
      <c r="AD107" s="129">
        <f>Eingabe2023!H117</f>
        <v>9</v>
      </c>
      <c r="AE107" s="134">
        <f t="shared" si="33"/>
        <v>7.1999999999999995E-2</v>
      </c>
      <c r="AF107" s="129">
        <v>3</v>
      </c>
      <c r="AG107" s="134">
        <f t="shared" si="34"/>
        <v>2.4793388429752067E-2</v>
      </c>
      <c r="AH107" s="129">
        <f>Eingabe2023!I117</f>
        <v>3</v>
      </c>
      <c r="AI107" s="134">
        <f t="shared" si="35"/>
        <v>2.4E-2</v>
      </c>
      <c r="AJ107" s="129">
        <v>0</v>
      </c>
      <c r="AK107" s="134">
        <f t="shared" si="36"/>
        <v>0</v>
      </c>
      <c r="AL107" s="129">
        <f>Eingabe2023!J117</f>
        <v>0</v>
      </c>
      <c r="AM107" s="134">
        <f t="shared" si="37"/>
        <v>0</v>
      </c>
    </row>
    <row r="108" spans="2:39" x14ac:dyDescent="0.3">
      <c r="B108" s="124" t="s">
        <v>440</v>
      </c>
      <c r="C108" s="125" t="s">
        <v>219</v>
      </c>
      <c r="D108" s="127" t="s">
        <v>220</v>
      </c>
      <c r="E108" s="129">
        <v>170</v>
      </c>
      <c r="F108" s="129">
        <f>Eingabe2023!C118</f>
        <v>207</v>
      </c>
      <c r="G108" s="132">
        <f t="shared" si="19"/>
        <v>37</v>
      </c>
      <c r="H108" s="131">
        <f t="shared" si="20"/>
        <v>0.2176470588235293</v>
      </c>
      <c r="I108" s="129">
        <v>41</v>
      </c>
      <c r="J108" s="129">
        <f>Eingabe2023!D118</f>
        <v>31</v>
      </c>
      <c r="K108" s="132">
        <f t="shared" si="21"/>
        <v>-10</v>
      </c>
      <c r="L108" s="131">
        <f t="shared" si="22"/>
        <v>-0.24390243902439024</v>
      </c>
      <c r="M108" s="133">
        <f t="shared" si="23"/>
        <v>0.2411764705882353</v>
      </c>
      <c r="N108" s="134">
        <f t="shared" si="24"/>
        <v>0.14975845410628019</v>
      </c>
      <c r="O108" s="116">
        <f t="shared" si="25"/>
        <v>-9.1418016481955106E-2</v>
      </c>
      <c r="P108" s="129">
        <v>1</v>
      </c>
      <c r="Q108" s="129">
        <f>Eingabe2023!E118</f>
        <v>0</v>
      </c>
      <c r="R108" s="132">
        <f t="shared" si="26"/>
        <v>-1</v>
      </c>
      <c r="S108" s="131">
        <f t="shared" si="27"/>
        <v>-1</v>
      </c>
      <c r="T108" s="244">
        <v>40</v>
      </c>
      <c r="U108" s="129">
        <f>Eingabe2023!F118</f>
        <v>31</v>
      </c>
      <c r="V108" s="132">
        <f t="shared" si="28"/>
        <v>-9</v>
      </c>
      <c r="W108" s="131">
        <f t="shared" si="29"/>
        <v>-0.22499999999999998</v>
      </c>
      <c r="X108" s="129">
        <v>29</v>
      </c>
      <c r="Y108" s="134">
        <f t="shared" si="30"/>
        <v>0.72499999999999998</v>
      </c>
      <c r="Z108" s="129">
        <f>Eingabe2023!G118</f>
        <v>24</v>
      </c>
      <c r="AA108" s="140">
        <f t="shared" si="31"/>
        <v>0.77419354838709675</v>
      </c>
      <c r="AB108" s="129">
        <v>9</v>
      </c>
      <c r="AC108" s="134">
        <f t="shared" si="32"/>
        <v>0.22500000000000001</v>
      </c>
      <c r="AD108" s="129">
        <f>Eingabe2023!H118</f>
        <v>3</v>
      </c>
      <c r="AE108" s="134">
        <f t="shared" si="33"/>
        <v>9.6774193548387094E-2</v>
      </c>
      <c r="AF108" s="129">
        <v>2</v>
      </c>
      <c r="AG108" s="134">
        <f t="shared" si="34"/>
        <v>0.05</v>
      </c>
      <c r="AH108" s="129">
        <f>Eingabe2023!I118</f>
        <v>4</v>
      </c>
      <c r="AI108" s="134">
        <f t="shared" si="35"/>
        <v>0.12903225806451613</v>
      </c>
      <c r="AJ108" s="129">
        <v>0</v>
      </c>
      <c r="AK108" s="134">
        <f t="shared" si="36"/>
        <v>0</v>
      </c>
      <c r="AL108" s="129">
        <f>Eingabe2023!J118</f>
        <v>0</v>
      </c>
      <c r="AM108" s="134">
        <f t="shared" si="37"/>
        <v>0</v>
      </c>
    </row>
    <row r="109" spans="2:39" x14ac:dyDescent="0.3">
      <c r="B109" s="124" t="s">
        <v>440</v>
      </c>
      <c r="C109" s="125" t="s">
        <v>221</v>
      </c>
      <c r="D109" s="127" t="s">
        <v>222</v>
      </c>
      <c r="E109" s="129">
        <v>436</v>
      </c>
      <c r="F109" s="129">
        <f>Eingabe2023!C119</f>
        <v>388</v>
      </c>
      <c r="G109" s="132">
        <f t="shared" si="19"/>
        <v>-48</v>
      </c>
      <c r="H109" s="131">
        <f t="shared" si="20"/>
        <v>-0.11009174311926606</v>
      </c>
      <c r="I109" s="129">
        <v>234</v>
      </c>
      <c r="J109" s="129">
        <f>Eingabe2023!D119</f>
        <v>147</v>
      </c>
      <c r="K109" s="132">
        <f t="shared" si="21"/>
        <v>-87</v>
      </c>
      <c r="L109" s="131">
        <f t="shared" si="22"/>
        <v>-0.37179487179487181</v>
      </c>
      <c r="M109" s="133">
        <f t="shared" si="23"/>
        <v>0.53669724770642202</v>
      </c>
      <c r="N109" s="134">
        <f t="shared" si="24"/>
        <v>0.37886597938144329</v>
      </c>
      <c r="O109" s="116">
        <f t="shared" si="25"/>
        <v>-0.15783126832497874</v>
      </c>
      <c r="P109" s="129">
        <v>4</v>
      </c>
      <c r="Q109" s="129">
        <f>Eingabe2023!E119</f>
        <v>0</v>
      </c>
      <c r="R109" s="132">
        <f t="shared" si="26"/>
        <v>-4</v>
      </c>
      <c r="S109" s="131">
        <f t="shared" si="27"/>
        <v>-1</v>
      </c>
      <c r="T109" s="244">
        <v>230</v>
      </c>
      <c r="U109" s="129">
        <f>Eingabe2023!F119</f>
        <v>147</v>
      </c>
      <c r="V109" s="132">
        <f t="shared" si="28"/>
        <v>-83</v>
      </c>
      <c r="W109" s="131">
        <f t="shared" si="29"/>
        <v>-0.36086956521739133</v>
      </c>
      <c r="X109" s="129">
        <v>201</v>
      </c>
      <c r="Y109" s="134">
        <f t="shared" si="30"/>
        <v>0.87391304347826082</v>
      </c>
      <c r="Z109" s="129">
        <f>Eingabe2023!G119</f>
        <v>126</v>
      </c>
      <c r="AA109" s="140">
        <f t="shared" si="31"/>
        <v>0.8571428571428571</v>
      </c>
      <c r="AB109" s="129">
        <v>22</v>
      </c>
      <c r="AC109" s="134">
        <f t="shared" si="32"/>
        <v>9.5652173913043481E-2</v>
      </c>
      <c r="AD109" s="129">
        <f>Eingabe2023!H119</f>
        <v>19</v>
      </c>
      <c r="AE109" s="134">
        <f t="shared" si="33"/>
        <v>0.12925170068027211</v>
      </c>
      <c r="AF109" s="129">
        <v>7</v>
      </c>
      <c r="AG109" s="134">
        <f t="shared" si="34"/>
        <v>3.0434782608695653E-2</v>
      </c>
      <c r="AH109" s="129">
        <f>Eingabe2023!I119</f>
        <v>2</v>
      </c>
      <c r="AI109" s="134">
        <f t="shared" si="35"/>
        <v>1.3605442176870748E-2</v>
      </c>
      <c r="AJ109" s="129">
        <v>0</v>
      </c>
      <c r="AK109" s="134">
        <f t="shared" si="36"/>
        <v>0</v>
      </c>
      <c r="AL109" s="129">
        <f>Eingabe2023!J119</f>
        <v>0</v>
      </c>
      <c r="AM109" s="134">
        <f t="shared" si="37"/>
        <v>0</v>
      </c>
    </row>
    <row r="110" spans="2:39" x14ac:dyDescent="0.3">
      <c r="B110" s="124" t="s">
        <v>440</v>
      </c>
      <c r="C110" s="125" t="s">
        <v>223</v>
      </c>
      <c r="D110" s="127" t="s">
        <v>224</v>
      </c>
      <c r="E110" s="129">
        <v>308</v>
      </c>
      <c r="F110" s="129">
        <f>Eingabe2023!C120</f>
        <v>284</v>
      </c>
      <c r="G110" s="132">
        <f t="shared" si="19"/>
        <v>-24</v>
      </c>
      <c r="H110" s="131">
        <f t="shared" si="20"/>
        <v>-7.7922077922077948E-2</v>
      </c>
      <c r="I110" s="129">
        <v>123</v>
      </c>
      <c r="J110" s="129">
        <f>Eingabe2023!D120</f>
        <v>112</v>
      </c>
      <c r="K110" s="132">
        <f t="shared" si="21"/>
        <v>-11</v>
      </c>
      <c r="L110" s="131">
        <f t="shared" si="22"/>
        <v>-8.9430894308943132E-2</v>
      </c>
      <c r="M110" s="133">
        <f t="shared" si="23"/>
        <v>0.39935064935064934</v>
      </c>
      <c r="N110" s="134">
        <f t="shared" si="24"/>
        <v>0.39436619718309857</v>
      </c>
      <c r="O110" s="116">
        <f t="shared" si="25"/>
        <v>-4.9844521675507791E-3</v>
      </c>
      <c r="P110" s="129">
        <v>0</v>
      </c>
      <c r="Q110" s="129">
        <f>Eingabe2023!E120</f>
        <v>3</v>
      </c>
      <c r="R110" s="132">
        <f t="shared" si="26"/>
        <v>3</v>
      </c>
      <c r="S110" s="131" t="e">
        <f t="shared" si="27"/>
        <v>#DIV/0!</v>
      </c>
      <c r="T110" s="244">
        <v>123</v>
      </c>
      <c r="U110" s="129">
        <f>Eingabe2023!F120</f>
        <v>109</v>
      </c>
      <c r="V110" s="132">
        <f t="shared" si="28"/>
        <v>-14</v>
      </c>
      <c r="W110" s="131">
        <f t="shared" si="29"/>
        <v>-0.11382113821138207</v>
      </c>
      <c r="X110" s="129">
        <v>113</v>
      </c>
      <c r="Y110" s="134">
        <f t="shared" si="30"/>
        <v>0.91869918699186992</v>
      </c>
      <c r="Z110" s="129">
        <f>Eingabe2023!G120</f>
        <v>105</v>
      </c>
      <c r="AA110" s="140">
        <f t="shared" si="31"/>
        <v>0.96330275229357798</v>
      </c>
      <c r="AB110" s="129">
        <v>4</v>
      </c>
      <c r="AC110" s="134">
        <f t="shared" si="32"/>
        <v>3.2520325203252036E-2</v>
      </c>
      <c r="AD110" s="129">
        <f>Eingabe2023!H120</f>
        <v>4</v>
      </c>
      <c r="AE110" s="134">
        <f t="shared" si="33"/>
        <v>3.669724770642202E-2</v>
      </c>
      <c r="AF110" s="129">
        <v>6</v>
      </c>
      <c r="AG110" s="134">
        <f t="shared" si="34"/>
        <v>4.878048780487805E-2</v>
      </c>
      <c r="AH110" s="129">
        <f>Eingabe2023!I120</f>
        <v>0</v>
      </c>
      <c r="AI110" s="134">
        <f t="shared" si="35"/>
        <v>0</v>
      </c>
      <c r="AJ110" s="129">
        <v>0</v>
      </c>
      <c r="AK110" s="134">
        <f t="shared" si="36"/>
        <v>0</v>
      </c>
      <c r="AL110" s="129">
        <f>Eingabe2023!J120</f>
        <v>0</v>
      </c>
      <c r="AM110" s="134">
        <f t="shared" si="37"/>
        <v>0</v>
      </c>
    </row>
    <row r="111" spans="2:39" x14ac:dyDescent="0.3">
      <c r="B111" s="124" t="s">
        <v>440</v>
      </c>
      <c r="C111" s="125" t="s">
        <v>225</v>
      </c>
      <c r="D111" s="127" t="s">
        <v>226</v>
      </c>
      <c r="E111" s="129">
        <v>479</v>
      </c>
      <c r="F111" s="129">
        <f>Eingabe2023!C121</f>
        <v>420</v>
      </c>
      <c r="G111" s="132">
        <f t="shared" si="19"/>
        <v>-59</v>
      </c>
      <c r="H111" s="131">
        <f t="shared" si="20"/>
        <v>-0.12317327766179542</v>
      </c>
      <c r="I111" s="129">
        <v>129</v>
      </c>
      <c r="J111" s="129">
        <f>Eingabe2023!D121</f>
        <v>114</v>
      </c>
      <c r="K111" s="132">
        <f t="shared" si="21"/>
        <v>-15</v>
      </c>
      <c r="L111" s="131">
        <f t="shared" si="22"/>
        <v>-0.11627906976744184</v>
      </c>
      <c r="M111" s="133">
        <f t="shared" si="23"/>
        <v>0.26931106471816285</v>
      </c>
      <c r="N111" s="134">
        <f t="shared" si="24"/>
        <v>0.27142857142857141</v>
      </c>
      <c r="O111" s="116">
        <f t="shared" si="25"/>
        <v>2.1175067104085565E-3</v>
      </c>
      <c r="P111" s="129">
        <v>2</v>
      </c>
      <c r="Q111" s="129">
        <f>Eingabe2023!E121</f>
        <v>6</v>
      </c>
      <c r="R111" s="132">
        <f t="shared" si="26"/>
        <v>4</v>
      </c>
      <c r="S111" s="131">
        <f t="shared" si="27"/>
        <v>2</v>
      </c>
      <c r="T111" s="244">
        <v>127</v>
      </c>
      <c r="U111" s="129">
        <f>Eingabe2023!F121</f>
        <v>108</v>
      </c>
      <c r="V111" s="132">
        <f t="shared" si="28"/>
        <v>-19</v>
      </c>
      <c r="W111" s="131">
        <f t="shared" si="29"/>
        <v>-0.14960629921259838</v>
      </c>
      <c r="X111" s="129">
        <v>115</v>
      </c>
      <c r="Y111" s="134">
        <f t="shared" si="30"/>
        <v>0.90551181102362199</v>
      </c>
      <c r="Z111" s="129">
        <f>Eingabe2023!G121</f>
        <v>84</v>
      </c>
      <c r="AA111" s="140">
        <f t="shared" si="31"/>
        <v>0.77777777777777779</v>
      </c>
      <c r="AB111" s="129">
        <v>9</v>
      </c>
      <c r="AC111" s="134">
        <f t="shared" si="32"/>
        <v>7.0866141732283464E-2</v>
      </c>
      <c r="AD111" s="129">
        <f>Eingabe2023!H121</f>
        <v>16</v>
      </c>
      <c r="AE111" s="134">
        <f t="shared" si="33"/>
        <v>0.14814814814814814</v>
      </c>
      <c r="AF111" s="129">
        <v>3</v>
      </c>
      <c r="AG111" s="134">
        <f t="shared" si="34"/>
        <v>2.3622047244094488E-2</v>
      </c>
      <c r="AH111" s="129">
        <f>Eingabe2023!I121</f>
        <v>8</v>
      </c>
      <c r="AI111" s="134">
        <f t="shared" si="35"/>
        <v>7.407407407407407E-2</v>
      </c>
      <c r="AJ111" s="129">
        <v>0</v>
      </c>
      <c r="AK111" s="134">
        <f t="shared" si="36"/>
        <v>0</v>
      </c>
      <c r="AL111" s="129">
        <f>Eingabe2023!J121</f>
        <v>0</v>
      </c>
      <c r="AM111" s="134">
        <f t="shared" si="37"/>
        <v>0</v>
      </c>
    </row>
    <row r="112" spans="2:39" x14ac:dyDescent="0.3">
      <c r="B112" s="124" t="s">
        <v>440</v>
      </c>
      <c r="C112" s="125" t="s">
        <v>227</v>
      </c>
      <c r="D112" s="127" t="s">
        <v>228</v>
      </c>
      <c r="E112" s="129">
        <v>439</v>
      </c>
      <c r="F112" s="129">
        <f>Eingabe2023!C122</f>
        <v>415</v>
      </c>
      <c r="G112" s="132">
        <f t="shared" si="19"/>
        <v>-24</v>
      </c>
      <c r="H112" s="131">
        <f t="shared" si="20"/>
        <v>-5.4669703872437303E-2</v>
      </c>
      <c r="I112" s="129">
        <v>160</v>
      </c>
      <c r="J112" s="129">
        <f>Eingabe2023!D122</f>
        <v>121</v>
      </c>
      <c r="K112" s="132">
        <f t="shared" si="21"/>
        <v>-39</v>
      </c>
      <c r="L112" s="131">
        <f t="shared" si="22"/>
        <v>-0.24375000000000002</v>
      </c>
      <c r="M112" s="133">
        <f t="shared" si="23"/>
        <v>0.36446469248291574</v>
      </c>
      <c r="N112" s="134">
        <f t="shared" si="24"/>
        <v>0.29156626506024097</v>
      </c>
      <c r="O112" s="116">
        <f t="shared" si="25"/>
        <v>-7.2898427422674772E-2</v>
      </c>
      <c r="P112" s="129">
        <v>3</v>
      </c>
      <c r="Q112" s="129">
        <f>Eingabe2023!E122</f>
        <v>4</v>
      </c>
      <c r="R112" s="132">
        <f t="shared" si="26"/>
        <v>1</v>
      </c>
      <c r="S112" s="131">
        <f t="shared" si="27"/>
        <v>0.33333333333333326</v>
      </c>
      <c r="T112" s="244">
        <v>157</v>
      </c>
      <c r="U112" s="129">
        <f>Eingabe2023!F122</f>
        <v>117</v>
      </c>
      <c r="V112" s="132">
        <f t="shared" si="28"/>
        <v>-40</v>
      </c>
      <c r="W112" s="131">
        <f t="shared" si="29"/>
        <v>-0.25477707006369432</v>
      </c>
      <c r="X112" s="129">
        <v>102</v>
      </c>
      <c r="Y112" s="134">
        <f t="shared" si="30"/>
        <v>0.64968152866242035</v>
      </c>
      <c r="Z112" s="129">
        <f>Eingabe2023!G122</f>
        <v>71</v>
      </c>
      <c r="AA112" s="140">
        <f t="shared" si="31"/>
        <v>0.60683760683760679</v>
      </c>
      <c r="AB112" s="129">
        <v>32</v>
      </c>
      <c r="AC112" s="134">
        <f t="shared" si="32"/>
        <v>0.20382165605095542</v>
      </c>
      <c r="AD112" s="129">
        <f>Eingabe2023!H122</f>
        <v>27</v>
      </c>
      <c r="AE112" s="134">
        <f t="shared" si="33"/>
        <v>0.23076923076923078</v>
      </c>
      <c r="AF112" s="129">
        <v>23</v>
      </c>
      <c r="AG112" s="134">
        <f t="shared" si="34"/>
        <v>0.1464968152866242</v>
      </c>
      <c r="AH112" s="129">
        <f>Eingabe2023!I122</f>
        <v>19</v>
      </c>
      <c r="AI112" s="134">
        <f t="shared" si="35"/>
        <v>0.1623931623931624</v>
      </c>
      <c r="AJ112" s="129">
        <v>0</v>
      </c>
      <c r="AK112" s="134">
        <f t="shared" si="36"/>
        <v>0</v>
      </c>
      <c r="AL112" s="129">
        <f>Eingabe2023!J122</f>
        <v>0</v>
      </c>
      <c r="AM112" s="134">
        <f t="shared" si="37"/>
        <v>0</v>
      </c>
    </row>
    <row r="113" spans="2:39" x14ac:dyDescent="0.3">
      <c r="B113" s="124" t="s">
        <v>440</v>
      </c>
      <c r="C113" s="125" t="s">
        <v>229</v>
      </c>
      <c r="D113" s="127" t="s">
        <v>230</v>
      </c>
      <c r="E113" s="129">
        <v>210</v>
      </c>
      <c r="F113" s="129">
        <f>Eingabe2023!C123</f>
        <v>198</v>
      </c>
      <c r="G113" s="132">
        <f t="shared" si="19"/>
        <v>-12</v>
      </c>
      <c r="H113" s="131">
        <f t="shared" si="20"/>
        <v>-5.7142857142857162E-2</v>
      </c>
      <c r="I113" s="129">
        <v>96</v>
      </c>
      <c r="J113" s="129">
        <f>Eingabe2023!D123</f>
        <v>64</v>
      </c>
      <c r="K113" s="132">
        <f t="shared" si="21"/>
        <v>-32</v>
      </c>
      <c r="L113" s="131">
        <f t="shared" si="22"/>
        <v>-0.33333333333333337</v>
      </c>
      <c r="M113" s="133">
        <f t="shared" si="23"/>
        <v>0.45714285714285713</v>
      </c>
      <c r="N113" s="134">
        <f t="shared" si="24"/>
        <v>0.32323232323232326</v>
      </c>
      <c r="O113" s="116">
        <f t="shared" si="25"/>
        <v>-0.13391053391053387</v>
      </c>
      <c r="P113" s="129">
        <v>2</v>
      </c>
      <c r="Q113" s="129">
        <f>Eingabe2023!E123</f>
        <v>1</v>
      </c>
      <c r="R113" s="132">
        <f t="shared" si="26"/>
        <v>-1</v>
      </c>
      <c r="S113" s="131">
        <f t="shared" si="27"/>
        <v>-0.5</v>
      </c>
      <c r="T113" s="244">
        <v>94</v>
      </c>
      <c r="U113" s="129">
        <f>Eingabe2023!F123</f>
        <v>63</v>
      </c>
      <c r="V113" s="132">
        <f t="shared" si="28"/>
        <v>-31</v>
      </c>
      <c r="W113" s="131">
        <f t="shared" si="29"/>
        <v>-0.32978723404255317</v>
      </c>
      <c r="X113" s="129">
        <v>56</v>
      </c>
      <c r="Y113" s="134">
        <f t="shared" si="30"/>
        <v>0.5957446808510638</v>
      </c>
      <c r="Z113" s="129">
        <f>Eingabe2023!G123</f>
        <v>45</v>
      </c>
      <c r="AA113" s="140">
        <f t="shared" si="31"/>
        <v>0.7142857142857143</v>
      </c>
      <c r="AB113" s="129">
        <v>33</v>
      </c>
      <c r="AC113" s="134">
        <f t="shared" si="32"/>
        <v>0.35106382978723405</v>
      </c>
      <c r="AD113" s="129">
        <f>Eingabe2023!H123</f>
        <v>18</v>
      </c>
      <c r="AE113" s="134">
        <f t="shared" si="33"/>
        <v>0.2857142857142857</v>
      </c>
      <c r="AF113" s="129">
        <v>5</v>
      </c>
      <c r="AG113" s="134">
        <f t="shared" si="34"/>
        <v>5.3191489361702128E-2</v>
      </c>
      <c r="AH113" s="129">
        <f>Eingabe2023!I123</f>
        <v>0</v>
      </c>
      <c r="AI113" s="134">
        <f t="shared" si="35"/>
        <v>0</v>
      </c>
      <c r="AJ113" s="129">
        <v>0</v>
      </c>
      <c r="AK113" s="134">
        <f t="shared" si="36"/>
        <v>0</v>
      </c>
      <c r="AL113" s="129">
        <f>Eingabe2023!J123</f>
        <v>0</v>
      </c>
      <c r="AM113" s="134">
        <f t="shared" si="37"/>
        <v>0</v>
      </c>
    </row>
    <row r="114" spans="2:39" x14ac:dyDescent="0.3">
      <c r="B114" s="124" t="s">
        <v>440</v>
      </c>
      <c r="C114" s="125" t="s">
        <v>231</v>
      </c>
      <c r="D114" s="127" t="s">
        <v>232</v>
      </c>
      <c r="E114" s="129">
        <v>406</v>
      </c>
      <c r="F114" s="129">
        <f>Eingabe2023!C124</f>
        <v>402</v>
      </c>
      <c r="G114" s="132">
        <f t="shared" si="19"/>
        <v>-4</v>
      </c>
      <c r="H114" s="131">
        <f t="shared" si="20"/>
        <v>-9.8522167487684609E-3</v>
      </c>
      <c r="I114" s="129">
        <v>215</v>
      </c>
      <c r="J114" s="129">
        <f>Eingabe2023!D124</f>
        <v>158</v>
      </c>
      <c r="K114" s="132">
        <f t="shared" si="21"/>
        <v>-57</v>
      </c>
      <c r="L114" s="131">
        <f t="shared" si="22"/>
        <v>-0.26511627906976742</v>
      </c>
      <c r="M114" s="133">
        <f t="shared" si="23"/>
        <v>0.52955665024630538</v>
      </c>
      <c r="N114" s="134">
        <f t="shared" si="24"/>
        <v>0.39303482587064675</v>
      </c>
      <c r="O114" s="116">
        <f t="shared" si="25"/>
        <v>-0.13652182437565863</v>
      </c>
      <c r="P114" s="129">
        <v>3</v>
      </c>
      <c r="Q114" s="129">
        <f>Eingabe2023!E124</f>
        <v>2</v>
      </c>
      <c r="R114" s="132">
        <f t="shared" si="26"/>
        <v>-1</v>
      </c>
      <c r="S114" s="131">
        <f t="shared" si="27"/>
        <v>-0.33333333333333337</v>
      </c>
      <c r="T114" s="244">
        <v>212</v>
      </c>
      <c r="U114" s="129">
        <f>Eingabe2023!F124</f>
        <v>156</v>
      </c>
      <c r="V114" s="132">
        <f t="shared" si="28"/>
        <v>-56</v>
      </c>
      <c r="W114" s="131">
        <f t="shared" si="29"/>
        <v>-0.26415094339622647</v>
      </c>
      <c r="X114" s="129">
        <v>152</v>
      </c>
      <c r="Y114" s="134">
        <f t="shared" si="30"/>
        <v>0.71698113207547165</v>
      </c>
      <c r="Z114" s="129">
        <f>Eingabe2023!G124</f>
        <v>112</v>
      </c>
      <c r="AA114" s="140">
        <f t="shared" si="31"/>
        <v>0.71794871794871795</v>
      </c>
      <c r="AB114" s="129">
        <v>43</v>
      </c>
      <c r="AC114" s="134">
        <f t="shared" si="32"/>
        <v>0.20283018867924529</v>
      </c>
      <c r="AD114" s="129">
        <f>Eingabe2023!H124</f>
        <v>29</v>
      </c>
      <c r="AE114" s="134">
        <f t="shared" si="33"/>
        <v>0.1858974358974359</v>
      </c>
      <c r="AF114" s="129">
        <v>17</v>
      </c>
      <c r="AG114" s="134">
        <f t="shared" si="34"/>
        <v>8.0188679245283015E-2</v>
      </c>
      <c r="AH114" s="129">
        <f>Eingabe2023!I124</f>
        <v>15</v>
      </c>
      <c r="AI114" s="134">
        <f t="shared" si="35"/>
        <v>9.6153846153846159E-2</v>
      </c>
      <c r="AJ114" s="129">
        <v>0</v>
      </c>
      <c r="AK114" s="134">
        <f t="shared" si="36"/>
        <v>0</v>
      </c>
      <c r="AL114" s="129">
        <f>Eingabe2023!J124</f>
        <v>0</v>
      </c>
      <c r="AM114" s="134">
        <f t="shared" si="37"/>
        <v>0</v>
      </c>
    </row>
    <row r="115" spans="2:39" x14ac:dyDescent="0.3">
      <c r="B115" s="124" t="s">
        <v>268</v>
      </c>
      <c r="C115" s="125" t="s">
        <v>233</v>
      </c>
      <c r="D115" s="127" t="s">
        <v>234</v>
      </c>
      <c r="E115" s="129">
        <v>570</v>
      </c>
      <c r="F115" s="129">
        <f>Eingabe2023!C125</f>
        <v>536</v>
      </c>
      <c r="G115" s="132">
        <f t="shared" si="19"/>
        <v>-34</v>
      </c>
      <c r="H115" s="131">
        <f t="shared" si="20"/>
        <v>-5.9649122807017507E-2</v>
      </c>
      <c r="I115" s="129">
        <v>244</v>
      </c>
      <c r="J115" s="129">
        <f>Eingabe2023!D125</f>
        <v>219</v>
      </c>
      <c r="K115" s="132">
        <f t="shared" si="21"/>
        <v>-25</v>
      </c>
      <c r="L115" s="131">
        <f t="shared" si="22"/>
        <v>-0.10245901639344257</v>
      </c>
      <c r="M115" s="133">
        <f t="shared" si="23"/>
        <v>0.42807017543859649</v>
      </c>
      <c r="N115" s="134">
        <f t="shared" si="24"/>
        <v>0.40858208955223879</v>
      </c>
      <c r="O115" s="116">
        <f t="shared" si="25"/>
        <v>-1.9488085886357698E-2</v>
      </c>
      <c r="P115" s="129">
        <v>2</v>
      </c>
      <c r="Q115" s="129">
        <f>Eingabe2023!E125</f>
        <v>1</v>
      </c>
      <c r="R115" s="132">
        <f t="shared" si="26"/>
        <v>-1</v>
      </c>
      <c r="S115" s="131">
        <f t="shared" si="27"/>
        <v>-0.5</v>
      </c>
      <c r="T115" s="244">
        <v>242</v>
      </c>
      <c r="U115" s="129">
        <f>Eingabe2023!F125</f>
        <v>218</v>
      </c>
      <c r="V115" s="132">
        <f t="shared" si="28"/>
        <v>-24</v>
      </c>
      <c r="W115" s="131">
        <f t="shared" si="29"/>
        <v>-9.9173553719008267E-2</v>
      </c>
      <c r="X115" s="129">
        <v>230</v>
      </c>
      <c r="Y115" s="134">
        <f t="shared" si="30"/>
        <v>0.95041322314049592</v>
      </c>
      <c r="Z115" s="129">
        <f>Eingabe2023!G125</f>
        <v>205</v>
      </c>
      <c r="AA115" s="140">
        <f t="shared" si="31"/>
        <v>0.94036697247706424</v>
      </c>
      <c r="AB115" s="129">
        <v>11</v>
      </c>
      <c r="AC115" s="134">
        <f t="shared" si="32"/>
        <v>4.5454545454545456E-2</v>
      </c>
      <c r="AD115" s="129">
        <f>Eingabe2023!H125</f>
        <v>9</v>
      </c>
      <c r="AE115" s="134">
        <f t="shared" si="33"/>
        <v>4.1284403669724773E-2</v>
      </c>
      <c r="AF115" s="129">
        <v>1</v>
      </c>
      <c r="AG115" s="134">
        <f t="shared" si="34"/>
        <v>4.1322314049586778E-3</v>
      </c>
      <c r="AH115" s="129">
        <f>Eingabe2023!I125</f>
        <v>4</v>
      </c>
      <c r="AI115" s="134">
        <f t="shared" si="35"/>
        <v>1.834862385321101E-2</v>
      </c>
      <c r="AJ115" s="129">
        <v>0</v>
      </c>
      <c r="AK115" s="134">
        <f t="shared" si="36"/>
        <v>0</v>
      </c>
      <c r="AL115" s="129">
        <f>Eingabe2023!J125</f>
        <v>0</v>
      </c>
      <c r="AM115" s="134">
        <f t="shared" si="37"/>
        <v>0</v>
      </c>
    </row>
    <row r="116" spans="2:39" x14ac:dyDescent="0.3">
      <c r="B116" s="124" t="s">
        <v>268</v>
      </c>
      <c r="C116" s="125" t="s">
        <v>235</v>
      </c>
      <c r="D116" s="127" t="s">
        <v>236</v>
      </c>
      <c r="E116" s="129">
        <v>532</v>
      </c>
      <c r="F116" s="129">
        <f>Eingabe2023!C126</f>
        <v>463</v>
      </c>
      <c r="G116" s="132">
        <f t="shared" si="19"/>
        <v>-69</v>
      </c>
      <c r="H116" s="131">
        <f t="shared" si="20"/>
        <v>-0.12969924812030076</v>
      </c>
      <c r="I116" s="129">
        <v>308</v>
      </c>
      <c r="J116" s="129">
        <f>Eingabe2023!D126</f>
        <v>183</v>
      </c>
      <c r="K116" s="132">
        <f t="shared" si="21"/>
        <v>-125</v>
      </c>
      <c r="L116" s="131">
        <f t="shared" si="22"/>
        <v>-0.4058441558441559</v>
      </c>
      <c r="M116" s="133">
        <f t="shared" si="23"/>
        <v>0.57894736842105265</v>
      </c>
      <c r="N116" s="134">
        <f t="shared" si="24"/>
        <v>0.39524838012958963</v>
      </c>
      <c r="O116" s="116">
        <f t="shared" si="25"/>
        <v>-0.18369898829146303</v>
      </c>
      <c r="P116" s="129">
        <v>7</v>
      </c>
      <c r="Q116" s="129">
        <f>Eingabe2023!E126</f>
        <v>3</v>
      </c>
      <c r="R116" s="132">
        <f t="shared" si="26"/>
        <v>-4</v>
      </c>
      <c r="S116" s="131">
        <f t="shared" si="27"/>
        <v>-0.5714285714285714</v>
      </c>
      <c r="T116" s="244">
        <v>301</v>
      </c>
      <c r="U116" s="129">
        <f>Eingabe2023!F126</f>
        <v>180</v>
      </c>
      <c r="V116" s="132">
        <f t="shared" si="28"/>
        <v>-121</v>
      </c>
      <c r="W116" s="131">
        <f t="shared" si="29"/>
        <v>-0.40199335548172754</v>
      </c>
      <c r="X116" s="129">
        <v>240</v>
      </c>
      <c r="Y116" s="134">
        <f t="shared" si="30"/>
        <v>0.79734219269102991</v>
      </c>
      <c r="Z116" s="129">
        <f>Eingabe2023!G126</f>
        <v>130</v>
      </c>
      <c r="AA116" s="140">
        <f t="shared" si="31"/>
        <v>0.72222222222222221</v>
      </c>
      <c r="AB116" s="129">
        <v>60</v>
      </c>
      <c r="AC116" s="134">
        <f t="shared" si="32"/>
        <v>0.19933554817275748</v>
      </c>
      <c r="AD116" s="129">
        <f>Eingabe2023!H126</f>
        <v>49</v>
      </c>
      <c r="AE116" s="134">
        <f t="shared" si="33"/>
        <v>0.2722222222222222</v>
      </c>
      <c r="AF116" s="129">
        <v>1</v>
      </c>
      <c r="AG116" s="134">
        <f t="shared" si="34"/>
        <v>3.3222591362126247E-3</v>
      </c>
      <c r="AH116" s="129">
        <f>Eingabe2023!I126</f>
        <v>1</v>
      </c>
      <c r="AI116" s="134">
        <f t="shared" si="35"/>
        <v>5.5555555555555558E-3</v>
      </c>
      <c r="AJ116" s="129">
        <v>0</v>
      </c>
      <c r="AK116" s="134">
        <f t="shared" si="36"/>
        <v>0</v>
      </c>
      <c r="AL116" s="129">
        <f>Eingabe2023!J126</f>
        <v>0</v>
      </c>
      <c r="AM116" s="134">
        <f t="shared" si="37"/>
        <v>0</v>
      </c>
    </row>
    <row r="117" spans="2:39" x14ac:dyDescent="0.3">
      <c r="B117" s="124" t="s">
        <v>268</v>
      </c>
      <c r="C117" s="125" t="s">
        <v>237</v>
      </c>
      <c r="D117" s="127" t="s">
        <v>238</v>
      </c>
      <c r="E117" s="129">
        <v>594</v>
      </c>
      <c r="F117" s="129">
        <f>Eingabe2023!C127</f>
        <v>378</v>
      </c>
      <c r="G117" s="132">
        <f t="shared" si="19"/>
        <v>-216</v>
      </c>
      <c r="H117" s="131">
        <f t="shared" si="20"/>
        <v>-0.36363636363636365</v>
      </c>
      <c r="I117" s="129">
        <v>280</v>
      </c>
      <c r="J117" s="129">
        <f>Eingabe2023!D127</f>
        <v>131</v>
      </c>
      <c r="K117" s="132">
        <f t="shared" si="21"/>
        <v>-149</v>
      </c>
      <c r="L117" s="131">
        <f t="shared" si="22"/>
        <v>-0.53214285714285714</v>
      </c>
      <c r="M117" s="133">
        <f t="shared" si="23"/>
        <v>0.4713804713804714</v>
      </c>
      <c r="N117" s="134">
        <f t="shared" si="24"/>
        <v>0.34656084656084657</v>
      </c>
      <c r="O117" s="116">
        <f t="shared" si="25"/>
        <v>-0.12481962481962483</v>
      </c>
      <c r="P117" s="129">
        <v>3</v>
      </c>
      <c r="Q117" s="129">
        <f>Eingabe2023!E127</f>
        <v>1</v>
      </c>
      <c r="R117" s="132">
        <f t="shared" si="26"/>
        <v>-2</v>
      </c>
      <c r="S117" s="131">
        <f t="shared" si="27"/>
        <v>-0.66666666666666674</v>
      </c>
      <c r="T117" s="244">
        <v>277</v>
      </c>
      <c r="U117" s="129">
        <f>Eingabe2023!F127</f>
        <v>130</v>
      </c>
      <c r="V117" s="132">
        <f t="shared" si="28"/>
        <v>-147</v>
      </c>
      <c r="W117" s="131">
        <f t="shared" si="29"/>
        <v>-0.53068592057761732</v>
      </c>
      <c r="X117" s="129">
        <v>263</v>
      </c>
      <c r="Y117" s="134">
        <f t="shared" si="30"/>
        <v>0.94945848375451258</v>
      </c>
      <c r="Z117" s="129">
        <f>Eingabe2023!G127</f>
        <v>112</v>
      </c>
      <c r="AA117" s="140">
        <f t="shared" si="31"/>
        <v>0.86153846153846159</v>
      </c>
      <c r="AB117" s="129">
        <v>12</v>
      </c>
      <c r="AC117" s="134">
        <f t="shared" si="32"/>
        <v>4.3321299638989168E-2</v>
      </c>
      <c r="AD117" s="129">
        <f>Eingabe2023!H127</f>
        <v>18</v>
      </c>
      <c r="AE117" s="134">
        <f t="shared" si="33"/>
        <v>0.13846153846153847</v>
      </c>
      <c r="AF117" s="129">
        <v>2</v>
      </c>
      <c r="AG117" s="134">
        <f t="shared" si="34"/>
        <v>7.2202166064981952E-3</v>
      </c>
      <c r="AH117" s="129">
        <f>Eingabe2023!I127</f>
        <v>0</v>
      </c>
      <c r="AI117" s="134">
        <f t="shared" si="35"/>
        <v>0</v>
      </c>
      <c r="AJ117" s="129">
        <v>0</v>
      </c>
      <c r="AK117" s="134">
        <f t="shared" si="36"/>
        <v>0</v>
      </c>
      <c r="AL117" s="129">
        <f>Eingabe2023!J127</f>
        <v>0</v>
      </c>
      <c r="AM117" s="134">
        <f t="shared" si="37"/>
        <v>0</v>
      </c>
    </row>
    <row r="118" spans="2:39" x14ac:dyDescent="0.3">
      <c r="B118" s="124" t="s">
        <v>268</v>
      </c>
      <c r="C118" s="125" t="s">
        <v>239</v>
      </c>
      <c r="D118" s="127" t="s">
        <v>240</v>
      </c>
      <c r="E118" s="129">
        <v>430</v>
      </c>
      <c r="F118" s="129">
        <f>Eingabe2023!C128</f>
        <v>559</v>
      </c>
      <c r="G118" s="132">
        <f t="shared" si="19"/>
        <v>129</v>
      </c>
      <c r="H118" s="131">
        <f t="shared" si="20"/>
        <v>0.30000000000000004</v>
      </c>
      <c r="I118" s="129">
        <v>178</v>
      </c>
      <c r="J118" s="129">
        <f>Eingabe2023!D128</f>
        <v>248</v>
      </c>
      <c r="K118" s="132">
        <f t="shared" si="21"/>
        <v>70</v>
      </c>
      <c r="L118" s="131">
        <f t="shared" si="22"/>
        <v>0.39325842696629221</v>
      </c>
      <c r="M118" s="133">
        <f t="shared" si="23"/>
        <v>0.413953488372093</v>
      </c>
      <c r="N118" s="134">
        <f t="shared" si="24"/>
        <v>0.44364937388193204</v>
      </c>
      <c r="O118" s="116">
        <f t="shared" si="25"/>
        <v>2.9695885509839037E-2</v>
      </c>
      <c r="P118" s="129">
        <v>0</v>
      </c>
      <c r="Q118" s="129">
        <f>Eingabe2023!E128</f>
        <v>2</v>
      </c>
      <c r="R118" s="132">
        <f t="shared" si="26"/>
        <v>2</v>
      </c>
      <c r="S118" s="131" t="e">
        <f t="shared" si="27"/>
        <v>#DIV/0!</v>
      </c>
      <c r="T118" s="244">
        <v>178</v>
      </c>
      <c r="U118" s="129">
        <f>Eingabe2023!F128</f>
        <v>246</v>
      </c>
      <c r="V118" s="132">
        <f t="shared" si="28"/>
        <v>68</v>
      </c>
      <c r="W118" s="131">
        <f t="shared" si="29"/>
        <v>0.3820224719101124</v>
      </c>
      <c r="X118" s="129">
        <v>140</v>
      </c>
      <c r="Y118" s="134">
        <f t="shared" si="30"/>
        <v>0.7865168539325843</v>
      </c>
      <c r="Z118" s="129">
        <f>Eingabe2023!G128</f>
        <v>230</v>
      </c>
      <c r="AA118" s="140">
        <f t="shared" si="31"/>
        <v>0.93495934959349591</v>
      </c>
      <c r="AB118" s="129">
        <v>35</v>
      </c>
      <c r="AC118" s="134">
        <f t="shared" si="32"/>
        <v>0.19662921348314608</v>
      </c>
      <c r="AD118" s="129">
        <f>Eingabe2023!H128</f>
        <v>15</v>
      </c>
      <c r="AE118" s="134">
        <f t="shared" si="33"/>
        <v>6.097560975609756E-2</v>
      </c>
      <c r="AF118" s="129">
        <v>3</v>
      </c>
      <c r="AG118" s="134">
        <f t="shared" si="34"/>
        <v>1.6853932584269662E-2</v>
      </c>
      <c r="AH118" s="129">
        <f>Eingabe2023!I128</f>
        <v>1</v>
      </c>
      <c r="AI118" s="134">
        <f t="shared" si="35"/>
        <v>4.0650406504065045E-3</v>
      </c>
      <c r="AJ118" s="129">
        <v>0</v>
      </c>
      <c r="AK118" s="134">
        <f t="shared" si="36"/>
        <v>0</v>
      </c>
      <c r="AL118" s="129">
        <f>Eingabe2023!J128</f>
        <v>0</v>
      </c>
      <c r="AM118" s="134">
        <f t="shared" si="37"/>
        <v>0</v>
      </c>
    </row>
    <row r="119" spans="2:39" x14ac:dyDescent="0.3">
      <c r="B119" s="124" t="s">
        <v>268</v>
      </c>
      <c r="C119" s="125" t="s">
        <v>241</v>
      </c>
      <c r="D119" s="127" t="s">
        <v>242</v>
      </c>
      <c r="E119" s="129">
        <v>383</v>
      </c>
      <c r="F119" s="129">
        <f>Eingabe2023!C129</f>
        <v>369</v>
      </c>
      <c r="G119" s="132">
        <f t="shared" si="19"/>
        <v>-14</v>
      </c>
      <c r="H119" s="131">
        <f t="shared" si="20"/>
        <v>-3.6553524804177506E-2</v>
      </c>
      <c r="I119" s="129">
        <v>149</v>
      </c>
      <c r="J119" s="129">
        <f>Eingabe2023!D129</f>
        <v>115</v>
      </c>
      <c r="K119" s="132">
        <f t="shared" si="21"/>
        <v>-34</v>
      </c>
      <c r="L119" s="131">
        <f t="shared" si="22"/>
        <v>-0.22818791946308725</v>
      </c>
      <c r="M119" s="133">
        <f t="shared" si="23"/>
        <v>0.38903394255874674</v>
      </c>
      <c r="N119" s="134">
        <f t="shared" si="24"/>
        <v>0.31165311653116529</v>
      </c>
      <c r="O119" s="116">
        <f t="shared" si="25"/>
        <v>-7.7380826027581451E-2</v>
      </c>
      <c r="P119" s="129">
        <v>1</v>
      </c>
      <c r="Q119" s="129">
        <f>Eingabe2023!E129</f>
        <v>0</v>
      </c>
      <c r="R119" s="132">
        <f t="shared" si="26"/>
        <v>-1</v>
      </c>
      <c r="S119" s="131">
        <f t="shared" si="27"/>
        <v>-1</v>
      </c>
      <c r="T119" s="244">
        <v>148</v>
      </c>
      <c r="U119" s="129">
        <f>Eingabe2023!F129</f>
        <v>115</v>
      </c>
      <c r="V119" s="132">
        <f t="shared" si="28"/>
        <v>-33</v>
      </c>
      <c r="W119" s="131">
        <f t="shared" si="29"/>
        <v>-0.22297297297297303</v>
      </c>
      <c r="X119" s="129">
        <v>143</v>
      </c>
      <c r="Y119" s="134">
        <f t="shared" si="30"/>
        <v>0.96621621621621623</v>
      </c>
      <c r="Z119" s="129">
        <f>Eingabe2023!G129</f>
        <v>91</v>
      </c>
      <c r="AA119" s="140">
        <f t="shared" si="31"/>
        <v>0.79130434782608694</v>
      </c>
      <c r="AB119" s="129">
        <v>4</v>
      </c>
      <c r="AC119" s="134">
        <f t="shared" si="32"/>
        <v>2.7027027027027029E-2</v>
      </c>
      <c r="AD119" s="129">
        <f>Eingabe2023!H129</f>
        <v>17</v>
      </c>
      <c r="AE119" s="134">
        <f t="shared" si="33"/>
        <v>0.14782608695652175</v>
      </c>
      <c r="AF119" s="129">
        <v>1</v>
      </c>
      <c r="AG119" s="134">
        <f t="shared" si="34"/>
        <v>6.7567567567567571E-3</v>
      </c>
      <c r="AH119" s="129">
        <f>Eingabe2023!I129</f>
        <v>7</v>
      </c>
      <c r="AI119" s="134">
        <f t="shared" si="35"/>
        <v>6.0869565217391307E-2</v>
      </c>
      <c r="AJ119" s="129">
        <v>0</v>
      </c>
      <c r="AK119" s="134">
        <f t="shared" si="36"/>
        <v>0</v>
      </c>
      <c r="AL119" s="129">
        <f>Eingabe2023!J129</f>
        <v>0</v>
      </c>
      <c r="AM119" s="134">
        <f t="shared" si="37"/>
        <v>0</v>
      </c>
    </row>
    <row r="120" spans="2:39" x14ac:dyDescent="0.3">
      <c r="B120" s="124" t="s">
        <v>268</v>
      </c>
      <c r="C120" s="125" t="s">
        <v>243</v>
      </c>
      <c r="D120" s="127" t="s">
        <v>244</v>
      </c>
      <c r="E120" s="129">
        <v>163</v>
      </c>
      <c r="F120" s="129">
        <f>Eingabe2023!C130</f>
        <v>138</v>
      </c>
      <c r="G120" s="132">
        <f t="shared" si="19"/>
        <v>-25</v>
      </c>
      <c r="H120" s="131">
        <f t="shared" si="20"/>
        <v>-0.15337423312883436</v>
      </c>
      <c r="I120" s="129">
        <v>72</v>
      </c>
      <c r="J120" s="129">
        <f>Eingabe2023!D130</f>
        <v>60</v>
      </c>
      <c r="K120" s="132">
        <f t="shared" si="21"/>
        <v>-12</v>
      </c>
      <c r="L120" s="131">
        <f t="shared" si="22"/>
        <v>-0.16666666666666663</v>
      </c>
      <c r="M120" s="133">
        <f t="shared" si="23"/>
        <v>0.44171779141104295</v>
      </c>
      <c r="N120" s="134">
        <f t="shared" si="24"/>
        <v>0.43478260869565216</v>
      </c>
      <c r="O120" s="116">
        <f t="shared" si="25"/>
        <v>-6.9351827153907863E-3</v>
      </c>
      <c r="P120" s="129">
        <v>1</v>
      </c>
      <c r="Q120" s="129">
        <f>Eingabe2023!E130</f>
        <v>2</v>
      </c>
      <c r="R120" s="132">
        <f t="shared" si="26"/>
        <v>1</v>
      </c>
      <c r="S120" s="131">
        <f t="shared" si="27"/>
        <v>1</v>
      </c>
      <c r="T120" s="244">
        <v>71</v>
      </c>
      <c r="U120" s="129">
        <f>Eingabe2023!F130</f>
        <v>58</v>
      </c>
      <c r="V120" s="132">
        <f t="shared" si="28"/>
        <v>-13</v>
      </c>
      <c r="W120" s="131">
        <f t="shared" si="29"/>
        <v>-0.18309859154929575</v>
      </c>
      <c r="X120" s="129">
        <v>32</v>
      </c>
      <c r="Y120" s="134">
        <f t="shared" si="30"/>
        <v>0.45070422535211269</v>
      </c>
      <c r="Z120" s="129">
        <f>Eingabe2023!G130</f>
        <v>24</v>
      </c>
      <c r="AA120" s="140">
        <f t="shared" si="31"/>
        <v>0.41379310344827586</v>
      </c>
      <c r="AB120" s="129">
        <v>38</v>
      </c>
      <c r="AC120" s="134">
        <f t="shared" si="32"/>
        <v>0.53521126760563376</v>
      </c>
      <c r="AD120" s="129">
        <f>Eingabe2023!H130</f>
        <v>33</v>
      </c>
      <c r="AE120" s="134">
        <f t="shared" si="33"/>
        <v>0.56896551724137934</v>
      </c>
      <c r="AF120" s="129">
        <v>1</v>
      </c>
      <c r="AG120" s="134">
        <f t="shared" si="34"/>
        <v>1.4084507042253521E-2</v>
      </c>
      <c r="AH120" s="129">
        <f>Eingabe2023!I130</f>
        <v>1</v>
      </c>
      <c r="AI120" s="134">
        <f t="shared" si="35"/>
        <v>1.7241379310344827E-2</v>
      </c>
      <c r="AJ120" s="129">
        <v>0</v>
      </c>
      <c r="AK120" s="134">
        <f t="shared" si="36"/>
        <v>0</v>
      </c>
      <c r="AL120" s="129">
        <f>Eingabe2023!J130</f>
        <v>0</v>
      </c>
      <c r="AM120" s="134">
        <f t="shared" si="37"/>
        <v>0</v>
      </c>
    </row>
    <row r="121" spans="2:39" x14ac:dyDescent="0.3">
      <c r="B121" s="124" t="s">
        <v>268</v>
      </c>
      <c r="C121" s="125" t="s">
        <v>245</v>
      </c>
      <c r="D121" s="127" t="s">
        <v>246</v>
      </c>
      <c r="E121" s="129">
        <v>365</v>
      </c>
      <c r="F121" s="129">
        <f>Eingabe2023!C131</f>
        <v>344</v>
      </c>
      <c r="G121" s="132">
        <f t="shared" si="19"/>
        <v>-21</v>
      </c>
      <c r="H121" s="131">
        <f t="shared" si="20"/>
        <v>-5.7534246575342451E-2</v>
      </c>
      <c r="I121" s="129">
        <v>189</v>
      </c>
      <c r="J121" s="129">
        <f>Eingabe2023!D131</f>
        <v>152</v>
      </c>
      <c r="K121" s="132">
        <f t="shared" si="21"/>
        <v>-37</v>
      </c>
      <c r="L121" s="131">
        <f t="shared" si="22"/>
        <v>-0.19576719576719581</v>
      </c>
      <c r="M121" s="133">
        <f t="shared" si="23"/>
        <v>0.51780821917808217</v>
      </c>
      <c r="N121" s="134">
        <f t="shared" si="24"/>
        <v>0.44186046511627908</v>
      </c>
      <c r="O121" s="116">
        <f t="shared" si="25"/>
        <v>-7.5947754061803097E-2</v>
      </c>
      <c r="P121" s="129">
        <v>4</v>
      </c>
      <c r="Q121" s="129">
        <f>Eingabe2023!E131</f>
        <v>2</v>
      </c>
      <c r="R121" s="132">
        <f t="shared" si="26"/>
        <v>-2</v>
      </c>
      <c r="S121" s="131">
        <f t="shared" si="27"/>
        <v>-0.5</v>
      </c>
      <c r="T121" s="244">
        <v>185</v>
      </c>
      <c r="U121" s="129">
        <f>Eingabe2023!F131</f>
        <v>150</v>
      </c>
      <c r="V121" s="132">
        <f t="shared" si="28"/>
        <v>-35</v>
      </c>
      <c r="W121" s="131">
        <f t="shared" si="29"/>
        <v>-0.18918918918918914</v>
      </c>
      <c r="X121" s="129">
        <v>94</v>
      </c>
      <c r="Y121" s="134">
        <f t="shared" si="30"/>
        <v>0.50810810810810814</v>
      </c>
      <c r="Z121" s="129">
        <f>Eingabe2023!G131</f>
        <v>58</v>
      </c>
      <c r="AA121" s="140">
        <f t="shared" si="31"/>
        <v>0.38666666666666666</v>
      </c>
      <c r="AB121" s="129">
        <v>87</v>
      </c>
      <c r="AC121" s="134">
        <f t="shared" si="32"/>
        <v>0.4702702702702703</v>
      </c>
      <c r="AD121" s="129">
        <f>Eingabe2023!H131</f>
        <v>88</v>
      </c>
      <c r="AE121" s="134">
        <f t="shared" si="33"/>
        <v>0.58666666666666667</v>
      </c>
      <c r="AF121" s="129">
        <v>4</v>
      </c>
      <c r="AG121" s="134">
        <f t="shared" si="34"/>
        <v>2.1621621621621623E-2</v>
      </c>
      <c r="AH121" s="129">
        <f>Eingabe2023!I131</f>
        <v>4</v>
      </c>
      <c r="AI121" s="134">
        <f t="shared" si="35"/>
        <v>2.6666666666666668E-2</v>
      </c>
      <c r="AJ121" s="129">
        <v>0</v>
      </c>
      <c r="AK121" s="134">
        <f t="shared" si="36"/>
        <v>0</v>
      </c>
      <c r="AL121" s="129">
        <f>Eingabe2023!J131</f>
        <v>0</v>
      </c>
      <c r="AM121" s="134">
        <f t="shared" si="37"/>
        <v>0</v>
      </c>
    </row>
    <row r="122" spans="2:39" x14ac:dyDescent="0.3">
      <c r="B122" s="124" t="s">
        <v>268</v>
      </c>
      <c r="C122" s="125" t="s">
        <v>247</v>
      </c>
      <c r="D122" s="127" t="s">
        <v>248</v>
      </c>
      <c r="E122" s="129">
        <v>111</v>
      </c>
      <c r="F122" s="129">
        <f>Eingabe2023!C132</f>
        <v>99</v>
      </c>
      <c r="G122" s="132">
        <f t="shared" si="19"/>
        <v>-12</v>
      </c>
      <c r="H122" s="131">
        <f t="shared" si="20"/>
        <v>-0.10810810810810811</v>
      </c>
      <c r="I122" s="129">
        <v>53</v>
      </c>
      <c r="J122" s="129">
        <f>Eingabe2023!D132</f>
        <v>51</v>
      </c>
      <c r="K122" s="132">
        <f t="shared" si="21"/>
        <v>-2</v>
      </c>
      <c r="L122" s="131">
        <f t="shared" si="22"/>
        <v>-3.7735849056603765E-2</v>
      </c>
      <c r="M122" s="133">
        <f t="shared" si="23"/>
        <v>0.47747747747747749</v>
      </c>
      <c r="N122" s="134">
        <f t="shared" si="24"/>
        <v>0.51515151515151514</v>
      </c>
      <c r="O122" s="116">
        <f t="shared" si="25"/>
        <v>3.7674037674037653E-2</v>
      </c>
      <c r="P122" s="129">
        <v>0</v>
      </c>
      <c r="Q122" s="129">
        <f>Eingabe2023!E132</f>
        <v>0</v>
      </c>
      <c r="R122" s="132">
        <f t="shared" si="26"/>
        <v>0</v>
      </c>
      <c r="S122" s="131" t="e">
        <f t="shared" si="27"/>
        <v>#DIV/0!</v>
      </c>
      <c r="T122" s="244">
        <v>53</v>
      </c>
      <c r="U122" s="129">
        <f>Eingabe2023!F132</f>
        <v>51</v>
      </c>
      <c r="V122" s="132">
        <f t="shared" si="28"/>
        <v>-2</v>
      </c>
      <c r="W122" s="131">
        <f t="shared" si="29"/>
        <v>-3.7735849056603765E-2</v>
      </c>
      <c r="X122" s="129">
        <v>41</v>
      </c>
      <c r="Y122" s="134">
        <f t="shared" si="30"/>
        <v>0.77358490566037741</v>
      </c>
      <c r="Z122" s="129">
        <f>Eingabe2023!G132</f>
        <v>40</v>
      </c>
      <c r="AA122" s="140">
        <f t="shared" si="31"/>
        <v>0.78431372549019607</v>
      </c>
      <c r="AB122" s="129">
        <v>10</v>
      </c>
      <c r="AC122" s="134">
        <f t="shared" si="32"/>
        <v>0.18867924528301888</v>
      </c>
      <c r="AD122" s="129">
        <f>Eingabe2023!H132</f>
        <v>11</v>
      </c>
      <c r="AE122" s="134">
        <f t="shared" si="33"/>
        <v>0.21568627450980393</v>
      </c>
      <c r="AF122" s="129">
        <v>2</v>
      </c>
      <c r="AG122" s="134">
        <f t="shared" si="34"/>
        <v>3.7735849056603772E-2</v>
      </c>
      <c r="AH122" s="129">
        <f>Eingabe2023!I132</f>
        <v>0</v>
      </c>
      <c r="AI122" s="134">
        <f t="shared" si="35"/>
        <v>0</v>
      </c>
      <c r="AJ122" s="129">
        <v>0</v>
      </c>
      <c r="AK122" s="134">
        <f t="shared" si="36"/>
        <v>0</v>
      </c>
      <c r="AL122" s="129">
        <f>Eingabe2023!J132</f>
        <v>0</v>
      </c>
      <c r="AM122" s="134">
        <f t="shared" si="37"/>
        <v>0</v>
      </c>
    </row>
    <row r="123" spans="2:39" x14ac:dyDescent="0.3">
      <c r="B123" s="124" t="s">
        <v>268</v>
      </c>
      <c r="C123" s="125" t="s">
        <v>249</v>
      </c>
      <c r="D123" s="127" t="s">
        <v>250</v>
      </c>
      <c r="E123" s="129">
        <v>133</v>
      </c>
      <c r="F123" s="129">
        <f>Eingabe2023!C133</f>
        <v>128</v>
      </c>
      <c r="G123" s="132">
        <f t="shared" si="19"/>
        <v>-5</v>
      </c>
      <c r="H123" s="131">
        <f t="shared" si="20"/>
        <v>-3.7593984962406068E-2</v>
      </c>
      <c r="I123" s="129">
        <v>64</v>
      </c>
      <c r="J123" s="129">
        <f>Eingabe2023!D133</f>
        <v>44</v>
      </c>
      <c r="K123" s="132">
        <f t="shared" si="21"/>
        <v>-20</v>
      </c>
      <c r="L123" s="131">
        <f t="shared" si="22"/>
        <v>-0.3125</v>
      </c>
      <c r="M123" s="133">
        <f t="shared" si="23"/>
        <v>0.48120300751879697</v>
      </c>
      <c r="N123" s="134">
        <f t="shared" si="24"/>
        <v>0.34375</v>
      </c>
      <c r="O123" s="116">
        <f t="shared" si="25"/>
        <v>-0.13745300751879697</v>
      </c>
      <c r="P123" s="129">
        <v>2</v>
      </c>
      <c r="Q123" s="129">
        <f>Eingabe2023!E133</f>
        <v>0</v>
      </c>
      <c r="R123" s="132">
        <f t="shared" si="26"/>
        <v>-2</v>
      </c>
      <c r="S123" s="131">
        <f t="shared" si="27"/>
        <v>-1</v>
      </c>
      <c r="T123" s="244">
        <v>62</v>
      </c>
      <c r="U123" s="129">
        <f>Eingabe2023!F133</f>
        <v>44</v>
      </c>
      <c r="V123" s="132">
        <f t="shared" si="28"/>
        <v>-18</v>
      </c>
      <c r="W123" s="131">
        <f t="shared" si="29"/>
        <v>-0.29032258064516125</v>
      </c>
      <c r="X123" s="129">
        <v>45</v>
      </c>
      <c r="Y123" s="134">
        <f t="shared" si="30"/>
        <v>0.72580645161290325</v>
      </c>
      <c r="Z123" s="129">
        <f>Eingabe2023!G133</f>
        <v>32</v>
      </c>
      <c r="AA123" s="140">
        <f t="shared" si="31"/>
        <v>0.72727272727272729</v>
      </c>
      <c r="AB123" s="129">
        <v>16</v>
      </c>
      <c r="AC123" s="134">
        <f t="shared" si="32"/>
        <v>0.25806451612903225</v>
      </c>
      <c r="AD123" s="129">
        <f>Eingabe2023!H133</f>
        <v>8</v>
      </c>
      <c r="AE123" s="134">
        <f t="shared" si="33"/>
        <v>0.18181818181818182</v>
      </c>
      <c r="AF123" s="129">
        <v>1</v>
      </c>
      <c r="AG123" s="134">
        <f t="shared" si="34"/>
        <v>1.6129032258064516E-2</v>
      </c>
      <c r="AH123" s="129">
        <f>Eingabe2023!I133</f>
        <v>4</v>
      </c>
      <c r="AI123" s="134">
        <f t="shared" si="35"/>
        <v>9.0909090909090912E-2</v>
      </c>
      <c r="AJ123" s="129">
        <v>0</v>
      </c>
      <c r="AK123" s="134">
        <f t="shared" si="36"/>
        <v>0</v>
      </c>
      <c r="AL123" s="129">
        <f>Eingabe2023!J133</f>
        <v>0</v>
      </c>
      <c r="AM123" s="134">
        <f t="shared" si="37"/>
        <v>0</v>
      </c>
    </row>
    <row r="124" spans="2:39" x14ac:dyDescent="0.3">
      <c r="B124" s="124" t="s">
        <v>268</v>
      </c>
      <c r="C124" s="125" t="s">
        <v>251</v>
      </c>
      <c r="D124" s="127" t="s">
        <v>252</v>
      </c>
      <c r="E124" s="129">
        <v>518</v>
      </c>
      <c r="F124" s="129">
        <f>Eingabe2023!C134</f>
        <v>499</v>
      </c>
      <c r="G124" s="132">
        <f t="shared" si="19"/>
        <v>-19</v>
      </c>
      <c r="H124" s="131">
        <f t="shared" si="20"/>
        <v>-3.6679536679536717E-2</v>
      </c>
      <c r="I124" s="129">
        <v>179</v>
      </c>
      <c r="J124" s="129">
        <f>Eingabe2023!D134</f>
        <v>122</v>
      </c>
      <c r="K124" s="132">
        <f t="shared" si="21"/>
        <v>-57</v>
      </c>
      <c r="L124" s="131">
        <f t="shared" si="22"/>
        <v>-0.31843575418994419</v>
      </c>
      <c r="M124" s="133">
        <f t="shared" si="23"/>
        <v>0.34555984555984554</v>
      </c>
      <c r="N124" s="134">
        <f t="shared" si="24"/>
        <v>0.24448897795591182</v>
      </c>
      <c r="O124" s="116">
        <f t="shared" si="25"/>
        <v>-0.10107086760393372</v>
      </c>
      <c r="P124" s="129">
        <v>1</v>
      </c>
      <c r="Q124" s="129">
        <f>Eingabe2023!E134</f>
        <v>1</v>
      </c>
      <c r="R124" s="132">
        <f t="shared" si="26"/>
        <v>0</v>
      </c>
      <c r="S124" s="131">
        <f t="shared" si="27"/>
        <v>0</v>
      </c>
      <c r="T124" s="244">
        <v>178</v>
      </c>
      <c r="U124" s="129">
        <f>Eingabe2023!F134</f>
        <v>121</v>
      </c>
      <c r="V124" s="132">
        <f t="shared" si="28"/>
        <v>-57</v>
      </c>
      <c r="W124" s="131">
        <f t="shared" si="29"/>
        <v>-0.3202247191011236</v>
      </c>
      <c r="X124" s="129">
        <v>95</v>
      </c>
      <c r="Y124" s="134">
        <f t="shared" si="30"/>
        <v>0.5337078651685393</v>
      </c>
      <c r="Z124" s="129">
        <f>Eingabe2023!G134</f>
        <v>78</v>
      </c>
      <c r="AA124" s="140">
        <f t="shared" si="31"/>
        <v>0.64462809917355368</v>
      </c>
      <c r="AB124" s="129">
        <v>75</v>
      </c>
      <c r="AC124" s="134">
        <f t="shared" si="32"/>
        <v>0.42134831460674155</v>
      </c>
      <c r="AD124" s="129">
        <f>Eingabe2023!H134</f>
        <v>39</v>
      </c>
      <c r="AE124" s="134">
        <f t="shared" si="33"/>
        <v>0.32231404958677684</v>
      </c>
      <c r="AF124" s="129">
        <v>8</v>
      </c>
      <c r="AG124" s="134">
        <f t="shared" si="34"/>
        <v>4.49438202247191E-2</v>
      </c>
      <c r="AH124" s="129">
        <f>Eingabe2023!I134</f>
        <v>4</v>
      </c>
      <c r="AI124" s="134">
        <f t="shared" si="35"/>
        <v>3.3057851239669422E-2</v>
      </c>
      <c r="AJ124" s="129">
        <v>0</v>
      </c>
      <c r="AK124" s="134">
        <f t="shared" si="36"/>
        <v>0</v>
      </c>
      <c r="AL124" s="129">
        <f>Eingabe2023!J134</f>
        <v>0</v>
      </c>
      <c r="AM124" s="134">
        <f t="shared" si="37"/>
        <v>0</v>
      </c>
    </row>
    <row r="125" spans="2:39" x14ac:dyDescent="0.3">
      <c r="B125" s="124" t="s">
        <v>268</v>
      </c>
      <c r="C125" s="125" t="s">
        <v>253</v>
      </c>
      <c r="D125" s="127" t="s">
        <v>254</v>
      </c>
      <c r="E125" s="129">
        <v>270</v>
      </c>
      <c r="F125" s="129">
        <f>Eingabe2023!C135</f>
        <v>258</v>
      </c>
      <c r="G125" s="132">
        <f t="shared" si="19"/>
        <v>-12</v>
      </c>
      <c r="H125" s="131">
        <f t="shared" si="20"/>
        <v>-4.4444444444444398E-2</v>
      </c>
      <c r="I125" s="129">
        <v>123</v>
      </c>
      <c r="J125" s="129">
        <f>Eingabe2023!D135</f>
        <v>104</v>
      </c>
      <c r="K125" s="132">
        <f t="shared" si="21"/>
        <v>-19</v>
      </c>
      <c r="L125" s="131">
        <f t="shared" si="22"/>
        <v>-0.15447154471544711</v>
      </c>
      <c r="M125" s="133">
        <f t="shared" si="23"/>
        <v>0.45555555555555555</v>
      </c>
      <c r="N125" s="134">
        <f t="shared" si="24"/>
        <v>0.40310077519379844</v>
      </c>
      <c r="O125" s="116">
        <f t="shared" si="25"/>
        <v>-5.2454780361757103E-2</v>
      </c>
      <c r="P125" s="129">
        <v>3</v>
      </c>
      <c r="Q125" s="129">
        <f>Eingabe2023!E135</f>
        <v>1</v>
      </c>
      <c r="R125" s="132">
        <f t="shared" si="26"/>
        <v>-2</v>
      </c>
      <c r="S125" s="131">
        <f t="shared" si="27"/>
        <v>-0.66666666666666674</v>
      </c>
      <c r="T125" s="244">
        <v>120</v>
      </c>
      <c r="U125" s="129">
        <f>Eingabe2023!F135</f>
        <v>103</v>
      </c>
      <c r="V125" s="132">
        <f t="shared" si="28"/>
        <v>-17</v>
      </c>
      <c r="W125" s="131">
        <f t="shared" si="29"/>
        <v>-0.14166666666666672</v>
      </c>
      <c r="X125" s="129">
        <v>108</v>
      </c>
      <c r="Y125" s="134">
        <f t="shared" si="30"/>
        <v>0.9</v>
      </c>
      <c r="Z125" s="129">
        <f>Eingabe2023!G135</f>
        <v>82</v>
      </c>
      <c r="AA125" s="140">
        <f t="shared" si="31"/>
        <v>0.79611650485436891</v>
      </c>
      <c r="AB125" s="129">
        <v>9</v>
      </c>
      <c r="AC125" s="134">
        <f t="shared" si="32"/>
        <v>7.4999999999999997E-2</v>
      </c>
      <c r="AD125" s="129">
        <f>Eingabe2023!H135</f>
        <v>19</v>
      </c>
      <c r="AE125" s="134">
        <f t="shared" si="33"/>
        <v>0.18446601941747573</v>
      </c>
      <c r="AF125" s="129">
        <v>3</v>
      </c>
      <c r="AG125" s="134">
        <f t="shared" si="34"/>
        <v>2.5000000000000001E-2</v>
      </c>
      <c r="AH125" s="129">
        <f>Eingabe2023!I135</f>
        <v>2</v>
      </c>
      <c r="AI125" s="134">
        <f t="shared" si="35"/>
        <v>1.9417475728155338E-2</v>
      </c>
      <c r="AJ125" s="129">
        <v>0</v>
      </c>
      <c r="AK125" s="134">
        <f t="shared" si="36"/>
        <v>0</v>
      </c>
      <c r="AL125" s="129">
        <f>Eingabe2023!J135</f>
        <v>0</v>
      </c>
      <c r="AM125" s="134">
        <f t="shared" si="37"/>
        <v>0</v>
      </c>
    </row>
    <row r="126" spans="2:39" x14ac:dyDescent="0.3">
      <c r="B126" s="124" t="s">
        <v>268</v>
      </c>
      <c r="C126" s="125" t="s">
        <v>255</v>
      </c>
      <c r="D126" s="127" t="s">
        <v>256</v>
      </c>
      <c r="E126" s="129">
        <v>681</v>
      </c>
      <c r="F126" s="129">
        <f>Eingabe2023!C136</f>
        <v>614</v>
      </c>
      <c r="G126" s="132">
        <f t="shared" si="19"/>
        <v>-67</v>
      </c>
      <c r="H126" s="131">
        <f t="shared" si="20"/>
        <v>-9.8384728340675465E-2</v>
      </c>
      <c r="I126" s="129">
        <v>184</v>
      </c>
      <c r="J126" s="129">
        <f>Eingabe2023!D136</f>
        <v>153</v>
      </c>
      <c r="K126" s="132">
        <f t="shared" si="21"/>
        <v>-31</v>
      </c>
      <c r="L126" s="131">
        <f t="shared" si="22"/>
        <v>-0.16847826086956519</v>
      </c>
      <c r="M126" s="133">
        <f t="shared" si="23"/>
        <v>0.27019089574155652</v>
      </c>
      <c r="N126" s="134">
        <f t="shared" si="24"/>
        <v>0.249185667752443</v>
      </c>
      <c r="O126" s="116">
        <f t="shared" si="25"/>
        <v>-2.1005227989113529E-2</v>
      </c>
      <c r="P126" s="129">
        <v>0</v>
      </c>
      <c r="Q126" s="129">
        <f>Eingabe2023!E136</f>
        <v>2</v>
      </c>
      <c r="R126" s="132">
        <f t="shared" si="26"/>
        <v>2</v>
      </c>
      <c r="S126" s="131" t="e">
        <f t="shared" si="27"/>
        <v>#DIV/0!</v>
      </c>
      <c r="T126" s="244">
        <v>184</v>
      </c>
      <c r="U126" s="129">
        <f>Eingabe2023!F136</f>
        <v>151</v>
      </c>
      <c r="V126" s="132">
        <f t="shared" si="28"/>
        <v>-33</v>
      </c>
      <c r="W126" s="131">
        <f t="shared" si="29"/>
        <v>-0.17934782608695654</v>
      </c>
      <c r="X126" s="129">
        <v>142</v>
      </c>
      <c r="Y126" s="134">
        <f t="shared" si="30"/>
        <v>0.77173913043478259</v>
      </c>
      <c r="Z126" s="129">
        <f>Eingabe2023!G136</f>
        <v>117</v>
      </c>
      <c r="AA126" s="140">
        <f t="shared" si="31"/>
        <v>0.77483443708609268</v>
      </c>
      <c r="AB126" s="129">
        <v>40</v>
      </c>
      <c r="AC126" s="134">
        <f t="shared" si="32"/>
        <v>0.21739130434782608</v>
      </c>
      <c r="AD126" s="129">
        <f>Eingabe2023!H136</f>
        <v>29</v>
      </c>
      <c r="AE126" s="134">
        <f t="shared" si="33"/>
        <v>0.19205298013245034</v>
      </c>
      <c r="AF126" s="129">
        <v>2</v>
      </c>
      <c r="AG126" s="134">
        <f t="shared" si="34"/>
        <v>1.0869565217391304E-2</v>
      </c>
      <c r="AH126" s="129">
        <f>Eingabe2023!I136</f>
        <v>5</v>
      </c>
      <c r="AI126" s="134">
        <f t="shared" si="35"/>
        <v>3.3112582781456956E-2</v>
      </c>
      <c r="AJ126" s="129">
        <v>0</v>
      </c>
      <c r="AK126" s="134">
        <f t="shared" si="36"/>
        <v>0</v>
      </c>
      <c r="AL126" s="129">
        <f>Eingabe2023!J136</f>
        <v>0</v>
      </c>
      <c r="AM126" s="134">
        <f t="shared" si="37"/>
        <v>0</v>
      </c>
    </row>
    <row r="127" spans="2:39" x14ac:dyDescent="0.3">
      <c r="B127" s="124" t="s">
        <v>268</v>
      </c>
      <c r="C127" s="125" t="s">
        <v>257</v>
      </c>
      <c r="D127" s="127" t="s">
        <v>258</v>
      </c>
      <c r="E127" s="129">
        <v>348</v>
      </c>
      <c r="F127" s="129">
        <f>Eingabe2023!C137</f>
        <v>322</v>
      </c>
      <c r="G127" s="132">
        <f t="shared" si="19"/>
        <v>-26</v>
      </c>
      <c r="H127" s="131">
        <f t="shared" si="20"/>
        <v>-7.4712643678160884E-2</v>
      </c>
      <c r="I127" s="129">
        <v>132</v>
      </c>
      <c r="J127" s="129">
        <f>Eingabe2023!D137</f>
        <v>101</v>
      </c>
      <c r="K127" s="132">
        <f t="shared" si="21"/>
        <v>-31</v>
      </c>
      <c r="L127" s="131">
        <f t="shared" si="22"/>
        <v>-0.23484848484848486</v>
      </c>
      <c r="M127" s="133">
        <f t="shared" si="23"/>
        <v>0.37931034482758619</v>
      </c>
      <c r="N127" s="134">
        <f t="shared" si="24"/>
        <v>0.31366459627329191</v>
      </c>
      <c r="O127" s="116">
        <f t="shared" si="25"/>
        <v>-6.5645748554294281E-2</v>
      </c>
      <c r="P127" s="129">
        <v>4</v>
      </c>
      <c r="Q127" s="129">
        <f>Eingabe2023!E137</f>
        <v>0</v>
      </c>
      <c r="R127" s="132">
        <f t="shared" si="26"/>
        <v>-4</v>
      </c>
      <c r="S127" s="131">
        <f t="shared" si="27"/>
        <v>-1</v>
      </c>
      <c r="T127" s="244">
        <v>128</v>
      </c>
      <c r="U127" s="129">
        <f>Eingabe2023!F137</f>
        <v>101</v>
      </c>
      <c r="V127" s="132">
        <f t="shared" si="28"/>
        <v>-27</v>
      </c>
      <c r="W127" s="131">
        <f t="shared" si="29"/>
        <v>-0.2109375</v>
      </c>
      <c r="X127" s="129">
        <v>96</v>
      </c>
      <c r="Y127" s="134">
        <f t="shared" si="30"/>
        <v>0.75</v>
      </c>
      <c r="Z127" s="129">
        <f>Eingabe2023!G137</f>
        <v>78</v>
      </c>
      <c r="AA127" s="140">
        <f t="shared" si="31"/>
        <v>0.7722772277227723</v>
      </c>
      <c r="AB127" s="129">
        <v>28</v>
      </c>
      <c r="AC127" s="134">
        <f t="shared" si="32"/>
        <v>0.21875</v>
      </c>
      <c r="AD127" s="129">
        <f>Eingabe2023!H137</f>
        <v>20</v>
      </c>
      <c r="AE127" s="134">
        <f t="shared" si="33"/>
        <v>0.19801980198019803</v>
      </c>
      <c r="AF127" s="129">
        <v>4</v>
      </c>
      <c r="AG127" s="134">
        <f t="shared" si="34"/>
        <v>3.125E-2</v>
      </c>
      <c r="AH127" s="129">
        <f>Eingabe2023!I137</f>
        <v>3</v>
      </c>
      <c r="AI127" s="134">
        <f t="shared" si="35"/>
        <v>2.9702970297029702E-2</v>
      </c>
      <c r="AJ127" s="129">
        <v>0</v>
      </c>
      <c r="AK127" s="134">
        <f t="shared" si="36"/>
        <v>0</v>
      </c>
      <c r="AL127" s="129">
        <f>Eingabe2023!J137</f>
        <v>0</v>
      </c>
      <c r="AM127" s="134">
        <f t="shared" si="37"/>
        <v>0</v>
      </c>
    </row>
    <row r="128" spans="2:39" x14ac:dyDescent="0.3">
      <c r="B128" s="124" t="s">
        <v>268</v>
      </c>
      <c r="C128" s="125" t="s">
        <v>259</v>
      </c>
      <c r="D128" s="127" t="s">
        <v>260</v>
      </c>
      <c r="E128" s="129">
        <v>620</v>
      </c>
      <c r="F128" s="129">
        <f>Eingabe2023!C138</f>
        <v>568</v>
      </c>
      <c r="G128" s="132">
        <f t="shared" si="19"/>
        <v>-52</v>
      </c>
      <c r="H128" s="131">
        <f t="shared" si="20"/>
        <v>-8.3870967741935476E-2</v>
      </c>
      <c r="I128" s="129">
        <v>365</v>
      </c>
      <c r="J128" s="129">
        <f>Eingabe2023!D138</f>
        <v>347</v>
      </c>
      <c r="K128" s="132">
        <f t="shared" si="21"/>
        <v>-18</v>
      </c>
      <c r="L128" s="131">
        <f t="shared" si="22"/>
        <v>-4.9315068493150704E-2</v>
      </c>
      <c r="M128" s="133">
        <f t="shared" si="23"/>
        <v>0.58870967741935487</v>
      </c>
      <c r="N128" s="134">
        <f t="shared" si="24"/>
        <v>0.6109154929577465</v>
      </c>
      <c r="O128" s="116">
        <f t="shared" si="25"/>
        <v>2.2205815538391627E-2</v>
      </c>
      <c r="P128" s="129">
        <v>2</v>
      </c>
      <c r="Q128" s="129">
        <f>Eingabe2023!E138</f>
        <v>7</v>
      </c>
      <c r="R128" s="132">
        <f t="shared" si="26"/>
        <v>5</v>
      </c>
      <c r="S128" s="131">
        <f t="shared" si="27"/>
        <v>2.5</v>
      </c>
      <c r="T128" s="244">
        <v>363</v>
      </c>
      <c r="U128" s="129">
        <f>Eingabe2023!F138</f>
        <v>340</v>
      </c>
      <c r="V128" s="132">
        <f t="shared" si="28"/>
        <v>-23</v>
      </c>
      <c r="W128" s="131">
        <f t="shared" si="29"/>
        <v>-6.3360881542699699E-2</v>
      </c>
      <c r="X128" s="129">
        <v>317</v>
      </c>
      <c r="Y128" s="134">
        <f t="shared" si="30"/>
        <v>0.8732782369146006</v>
      </c>
      <c r="Z128" s="129">
        <f>Eingabe2023!G138</f>
        <v>296</v>
      </c>
      <c r="AA128" s="140">
        <f t="shared" si="31"/>
        <v>0.87058823529411766</v>
      </c>
      <c r="AB128" s="129">
        <v>44</v>
      </c>
      <c r="AC128" s="134">
        <f t="shared" si="32"/>
        <v>0.12121212121212122</v>
      </c>
      <c r="AD128" s="129">
        <f>Eingabe2023!H138</f>
        <v>39</v>
      </c>
      <c r="AE128" s="134">
        <f t="shared" si="33"/>
        <v>0.11470588235294117</v>
      </c>
      <c r="AF128" s="129">
        <v>2</v>
      </c>
      <c r="AG128" s="134">
        <f t="shared" si="34"/>
        <v>5.5096418732782371E-3</v>
      </c>
      <c r="AH128" s="129">
        <f>Eingabe2023!I138</f>
        <v>5</v>
      </c>
      <c r="AI128" s="134">
        <f t="shared" si="35"/>
        <v>1.4705882352941176E-2</v>
      </c>
      <c r="AJ128" s="129">
        <v>0</v>
      </c>
      <c r="AK128" s="134">
        <f t="shared" si="36"/>
        <v>0</v>
      </c>
      <c r="AL128" s="129">
        <f>Eingabe2023!J138</f>
        <v>0</v>
      </c>
      <c r="AM128" s="134">
        <f t="shared" si="37"/>
        <v>0</v>
      </c>
    </row>
    <row r="129" spans="2:39" x14ac:dyDescent="0.3">
      <c r="B129" s="124" t="s">
        <v>268</v>
      </c>
      <c r="C129" s="125" t="s">
        <v>261</v>
      </c>
      <c r="D129" s="127" t="s">
        <v>262</v>
      </c>
      <c r="E129" s="129">
        <v>178</v>
      </c>
      <c r="F129" s="129">
        <f>Eingabe2023!C139</f>
        <v>170</v>
      </c>
      <c r="G129" s="132">
        <f t="shared" si="19"/>
        <v>-8</v>
      </c>
      <c r="H129" s="131">
        <f t="shared" si="20"/>
        <v>-4.49438202247191E-2</v>
      </c>
      <c r="I129" s="129">
        <v>93</v>
      </c>
      <c r="J129" s="129">
        <f>Eingabe2023!D139</f>
        <v>82</v>
      </c>
      <c r="K129" s="132">
        <f t="shared" si="21"/>
        <v>-11</v>
      </c>
      <c r="L129" s="131">
        <f t="shared" si="22"/>
        <v>-0.11827956989247312</v>
      </c>
      <c r="M129" s="133">
        <f t="shared" si="23"/>
        <v>0.52247191011235961</v>
      </c>
      <c r="N129" s="134">
        <f t="shared" si="24"/>
        <v>0.4823529411764706</v>
      </c>
      <c r="O129" s="116">
        <f t="shared" si="25"/>
        <v>-4.011896893588901E-2</v>
      </c>
      <c r="P129" s="129">
        <v>3</v>
      </c>
      <c r="Q129" s="129">
        <f>Eingabe2023!E139</f>
        <v>2</v>
      </c>
      <c r="R129" s="132">
        <f t="shared" si="26"/>
        <v>-1</v>
      </c>
      <c r="S129" s="131">
        <f t="shared" si="27"/>
        <v>-0.33333333333333337</v>
      </c>
      <c r="T129" s="244">
        <v>90</v>
      </c>
      <c r="U129" s="129">
        <f>Eingabe2023!F139</f>
        <v>80</v>
      </c>
      <c r="V129" s="132">
        <f t="shared" si="28"/>
        <v>-10</v>
      </c>
      <c r="W129" s="131">
        <f t="shared" si="29"/>
        <v>-0.11111111111111116</v>
      </c>
      <c r="X129" s="129">
        <v>47</v>
      </c>
      <c r="Y129" s="134">
        <f t="shared" si="30"/>
        <v>0.52222222222222225</v>
      </c>
      <c r="Z129" s="129">
        <f>Eingabe2023!G139</f>
        <v>70</v>
      </c>
      <c r="AA129" s="140">
        <f t="shared" si="31"/>
        <v>0.875</v>
      </c>
      <c r="AB129" s="129">
        <v>40</v>
      </c>
      <c r="AC129" s="134">
        <f t="shared" si="32"/>
        <v>0.44444444444444442</v>
      </c>
      <c r="AD129" s="129">
        <f>Eingabe2023!H139</f>
        <v>9</v>
      </c>
      <c r="AE129" s="134">
        <f t="shared" si="33"/>
        <v>0.1125</v>
      </c>
      <c r="AF129" s="129">
        <v>3</v>
      </c>
      <c r="AG129" s="134">
        <f t="shared" si="34"/>
        <v>3.3333333333333333E-2</v>
      </c>
      <c r="AH129" s="129">
        <f>Eingabe2023!I139</f>
        <v>1</v>
      </c>
      <c r="AI129" s="134">
        <f t="shared" si="35"/>
        <v>1.2500000000000001E-2</v>
      </c>
      <c r="AJ129" s="129">
        <v>0</v>
      </c>
      <c r="AK129" s="134">
        <f t="shared" si="36"/>
        <v>0</v>
      </c>
      <c r="AL129" s="129">
        <f>Eingabe2023!J139</f>
        <v>0</v>
      </c>
      <c r="AM129" s="134">
        <f t="shared" si="37"/>
        <v>0</v>
      </c>
    </row>
    <row r="130" spans="2:39" x14ac:dyDescent="0.3">
      <c r="B130" s="124" t="s">
        <v>268</v>
      </c>
      <c r="C130" s="125" t="s">
        <v>263</v>
      </c>
      <c r="D130" s="127" t="s">
        <v>264</v>
      </c>
      <c r="E130" s="129">
        <v>662</v>
      </c>
      <c r="F130" s="129">
        <f>Eingabe2023!C140</f>
        <v>609</v>
      </c>
      <c r="G130" s="132">
        <f t="shared" si="19"/>
        <v>-53</v>
      </c>
      <c r="H130" s="131">
        <f t="shared" si="20"/>
        <v>-8.0060422960725131E-2</v>
      </c>
      <c r="I130" s="129">
        <v>347</v>
      </c>
      <c r="J130" s="129">
        <f>Eingabe2023!D140</f>
        <v>250</v>
      </c>
      <c r="K130" s="132">
        <f t="shared" si="21"/>
        <v>-97</v>
      </c>
      <c r="L130" s="131">
        <f t="shared" si="22"/>
        <v>-0.27953890489913547</v>
      </c>
      <c r="M130" s="133">
        <f t="shared" si="23"/>
        <v>0.52416918429003023</v>
      </c>
      <c r="N130" s="134">
        <f t="shared" si="24"/>
        <v>0.41050903119868637</v>
      </c>
      <c r="O130" s="116">
        <f t="shared" si="25"/>
        <v>-0.11366015309134386</v>
      </c>
      <c r="P130" s="129">
        <v>2</v>
      </c>
      <c r="Q130" s="129">
        <f>Eingabe2023!E140</f>
        <v>2</v>
      </c>
      <c r="R130" s="132">
        <f t="shared" si="26"/>
        <v>0</v>
      </c>
      <c r="S130" s="131">
        <f t="shared" si="27"/>
        <v>0</v>
      </c>
      <c r="T130" s="244">
        <v>345</v>
      </c>
      <c r="U130" s="129">
        <f>Eingabe2023!F140</f>
        <v>248</v>
      </c>
      <c r="V130" s="132">
        <f t="shared" si="28"/>
        <v>-97</v>
      </c>
      <c r="W130" s="131">
        <f t="shared" si="29"/>
        <v>-0.28115942028985508</v>
      </c>
      <c r="X130" s="129">
        <v>257</v>
      </c>
      <c r="Y130" s="134">
        <f t="shared" si="30"/>
        <v>0.74492753623188401</v>
      </c>
      <c r="Z130" s="129">
        <f>Eingabe2023!G140</f>
        <v>213</v>
      </c>
      <c r="AA130" s="140">
        <f t="shared" si="31"/>
        <v>0.8588709677419355</v>
      </c>
      <c r="AB130" s="129">
        <v>88</v>
      </c>
      <c r="AC130" s="134">
        <f t="shared" si="32"/>
        <v>0.25507246376811593</v>
      </c>
      <c r="AD130" s="129">
        <f>Eingabe2023!H140</f>
        <v>32</v>
      </c>
      <c r="AE130" s="134">
        <f t="shared" si="33"/>
        <v>0.12903225806451613</v>
      </c>
      <c r="AF130" s="129">
        <v>0</v>
      </c>
      <c r="AG130" s="134">
        <f t="shared" si="34"/>
        <v>0</v>
      </c>
      <c r="AH130" s="129">
        <f>Eingabe2023!I140</f>
        <v>3</v>
      </c>
      <c r="AI130" s="134">
        <f t="shared" si="35"/>
        <v>1.2096774193548387E-2</v>
      </c>
      <c r="AJ130" s="129">
        <v>0</v>
      </c>
      <c r="AK130" s="134">
        <f t="shared" si="36"/>
        <v>0</v>
      </c>
      <c r="AL130" s="129">
        <f>Eingabe2023!J140</f>
        <v>0</v>
      </c>
      <c r="AM130" s="134">
        <f t="shared" si="37"/>
        <v>0</v>
      </c>
    </row>
    <row r="131" spans="2:39" x14ac:dyDescent="0.3">
      <c r="B131" s="124" t="s">
        <v>268</v>
      </c>
      <c r="C131" s="125" t="s">
        <v>265</v>
      </c>
      <c r="D131" s="127" t="s">
        <v>266</v>
      </c>
      <c r="E131" s="129">
        <v>241</v>
      </c>
      <c r="F131" s="129">
        <f>Eingabe2023!C141</f>
        <v>228</v>
      </c>
      <c r="G131" s="132">
        <f t="shared" si="19"/>
        <v>-13</v>
      </c>
      <c r="H131" s="131">
        <f t="shared" si="20"/>
        <v>-5.3941908713692976E-2</v>
      </c>
      <c r="I131" s="129">
        <v>127</v>
      </c>
      <c r="J131" s="129">
        <f>Eingabe2023!D141</f>
        <v>105</v>
      </c>
      <c r="K131" s="132">
        <f t="shared" si="21"/>
        <v>-22</v>
      </c>
      <c r="L131" s="131">
        <f t="shared" si="22"/>
        <v>-0.17322834645669294</v>
      </c>
      <c r="M131" s="133">
        <f t="shared" si="23"/>
        <v>0.52697095435684649</v>
      </c>
      <c r="N131" s="134">
        <f t="shared" si="24"/>
        <v>0.46052631578947367</v>
      </c>
      <c r="O131" s="116">
        <f t="shared" si="25"/>
        <v>-6.6444638567372816E-2</v>
      </c>
      <c r="P131" s="129">
        <v>3</v>
      </c>
      <c r="Q131" s="129">
        <f>Eingabe2023!E141</f>
        <v>3</v>
      </c>
      <c r="R131" s="132">
        <f t="shared" si="26"/>
        <v>0</v>
      </c>
      <c r="S131" s="131">
        <f t="shared" si="27"/>
        <v>0</v>
      </c>
      <c r="T131" s="244">
        <v>124</v>
      </c>
      <c r="U131" s="129">
        <f>Eingabe2023!F141</f>
        <v>102</v>
      </c>
      <c r="V131" s="132">
        <f t="shared" si="28"/>
        <v>-22</v>
      </c>
      <c r="W131" s="131">
        <f t="shared" si="29"/>
        <v>-0.17741935483870963</v>
      </c>
      <c r="X131" s="129">
        <v>83</v>
      </c>
      <c r="Y131" s="134">
        <f t="shared" si="30"/>
        <v>0.66935483870967738</v>
      </c>
      <c r="Z131" s="129">
        <f>Eingabe2023!G141</f>
        <v>68</v>
      </c>
      <c r="AA131" s="140">
        <f t="shared" si="31"/>
        <v>0.66666666666666663</v>
      </c>
      <c r="AB131" s="129">
        <v>38</v>
      </c>
      <c r="AC131" s="134">
        <f t="shared" si="32"/>
        <v>0.30645161290322581</v>
      </c>
      <c r="AD131" s="129">
        <f>Eingabe2023!H141</f>
        <v>32</v>
      </c>
      <c r="AE131" s="134">
        <f t="shared" si="33"/>
        <v>0.31372549019607843</v>
      </c>
      <c r="AF131" s="129">
        <v>3</v>
      </c>
      <c r="AG131" s="134">
        <f t="shared" si="34"/>
        <v>2.4193548387096774E-2</v>
      </c>
      <c r="AH131" s="129">
        <f>Eingabe2023!I141</f>
        <v>2</v>
      </c>
      <c r="AI131" s="134">
        <f t="shared" si="35"/>
        <v>1.9607843137254902E-2</v>
      </c>
      <c r="AJ131" s="129">
        <v>0</v>
      </c>
      <c r="AK131" s="134">
        <f t="shared" si="36"/>
        <v>0</v>
      </c>
      <c r="AL131" s="129">
        <f>Eingabe2023!J141</f>
        <v>0</v>
      </c>
      <c r="AM131" s="134">
        <f t="shared" si="37"/>
        <v>0</v>
      </c>
    </row>
    <row r="132" spans="2:39" x14ac:dyDescent="0.3">
      <c r="B132" s="124" t="s">
        <v>268</v>
      </c>
      <c r="C132" s="125" t="s">
        <v>267</v>
      </c>
      <c r="D132" s="127" t="s">
        <v>268</v>
      </c>
      <c r="E132" s="129">
        <v>353</v>
      </c>
      <c r="F132" s="129">
        <f>Eingabe2023!C142</f>
        <v>346</v>
      </c>
      <c r="G132" s="132">
        <f t="shared" si="19"/>
        <v>-7</v>
      </c>
      <c r="H132" s="131">
        <f t="shared" si="20"/>
        <v>-1.9830028328611915E-2</v>
      </c>
      <c r="I132" s="129">
        <v>132</v>
      </c>
      <c r="J132" s="129">
        <f>Eingabe2023!D142</f>
        <v>101</v>
      </c>
      <c r="K132" s="132">
        <f t="shared" si="21"/>
        <v>-31</v>
      </c>
      <c r="L132" s="131">
        <f t="shared" si="22"/>
        <v>-0.23484848484848486</v>
      </c>
      <c r="M132" s="133">
        <f t="shared" si="23"/>
        <v>0.37393767705382436</v>
      </c>
      <c r="N132" s="134">
        <f t="shared" si="24"/>
        <v>0.29190751445086704</v>
      </c>
      <c r="O132" s="116">
        <f t="shared" si="25"/>
        <v>-8.2030162602957313E-2</v>
      </c>
      <c r="P132" s="129">
        <v>1</v>
      </c>
      <c r="Q132" s="129">
        <f>Eingabe2023!E142</f>
        <v>0</v>
      </c>
      <c r="R132" s="132">
        <f t="shared" si="26"/>
        <v>-1</v>
      </c>
      <c r="S132" s="131">
        <f t="shared" si="27"/>
        <v>-1</v>
      </c>
      <c r="T132" s="244">
        <v>131</v>
      </c>
      <c r="U132" s="129">
        <f>Eingabe2023!F142</f>
        <v>101</v>
      </c>
      <c r="V132" s="132">
        <f t="shared" si="28"/>
        <v>-30</v>
      </c>
      <c r="W132" s="131">
        <f t="shared" si="29"/>
        <v>-0.22900763358778631</v>
      </c>
      <c r="X132" s="129">
        <v>114</v>
      </c>
      <c r="Y132" s="134">
        <f t="shared" si="30"/>
        <v>0.87022900763358779</v>
      </c>
      <c r="Z132" s="129">
        <f>Eingabe2023!G142</f>
        <v>80</v>
      </c>
      <c r="AA132" s="140">
        <f t="shared" si="31"/>
        <v>0.79207920792079212</v>
      </c>
      <c r="AB132" s="129">
        <v>14</v>
      </c>
      <c r="AC132" s="134">
        <f t="shared" si="32"/>
        <v>0.10687022900763359</v>
      </c>
      <c r="AD132" s="129">
        <f>Eingabe2023!H142</f>
        <v>18</v>
      </c>
      <c r="AE132" s="134">
        <f t="shared" si="33"/>
        <v>0.17821782178217821</v>
      </c>
      <c r="AF132" s="129">
        <v>3</v>
      </c>
      <c r="AG132" s="134">
        <f t="shared" si="34"/>
        <v>2.2900763358778626E-2</v>
      </c>
      <c r="AH132" s="129">
        <f>Eingabe2023!I142</f>
        <v>3</v>
      </c>
      <c r="AI132" s="134">
        <f t="shared" si="35"/>
        <v>2.9702970297029702E-2</v>
      </c>
      <c r="AJ132" s="129">
        <v>0</v>
      </c>
      <c r="AK132" s="134">
        <f t="shared" si="36"/>
        <v>0</v>
      </c>
      <c r="AL132" s="129">
        <f>Eingabe2023!J142</f>
        <v>0</v>
      </c>
      <c r="AM132" s="134">
        <f t="shared" si="37"/>
        <v>0</v>
      </c>
    </row>
    <row r="133" spans="2:39" x14ac:dyDescent="0.3">
      <c r="B133" s="124" t="s">
        <v>268</v>
      </c>
      <c r="C133" s="125" t="s">
        <v>269</v>
      </c>
      <c r="D133" s="127" t="s">
        <v>270</v>
      </c>
      <c r="E133" s="129">
        <v>631</v>
      </c>
      <c r="F133" s="129">
        <f>Eingabe2023!C143</f>
        <v>598</v>
      </c>
      <c r="G133" s="132">
        <f t="shared" ref="G133:G176" si="38">F133-E133</f>
        <v>-33</v>
      </c>
      <c r="H133" s="131">
        <f t="shared" ref="H133:H176" si="39">(F133/E133)-100%</f>
        <v>-5.2297939778129909E-2</v>
      </c>
      <c r="I133" s="129">
        <v>179</v>
      </c>
      <c r="J133" s="129">
        <f>Eingabe2023!D143</f>
        <v>168</v>
      </c>
      <c r="K133" s="132">
        <f t="shared" ref="K133:K176" si="40">J133-I133</f>
        <v>-11</v>
      </c>
      <c r="L133" s="131">
        <f t="shared" ref="L133:L176" si="41">(J133/I133)-100%</f>
        <v>-6.1452513966480438E-2</v>
      </c>
      <c r="M133" s="133">
        <f t="shared" ref="M133:M176" si="42">I133/E133</f>
        <v>0.28367670364500791</v>
      </c>
      <c r="N133" s="134">
        <f t="shared" ref="N133:N176" si="43">J133/F133</f>
        <v>0.28093645484949831</v>
      </c>
      <c r="O133" s="116">
        <f t="shared" ref="O133:O173" si="44">N133-M133</f>
        <v>-2.7402487955096033E-3</v>
      </c>
      <c r="P133" s="129">
        <v>1</v>
      </c>
      <c r="Q133" s="129">
        <f>Eingabe2023!E143</f>
        <v>0</v>
      </c>
      <c r="R133" s="132">
        <f t="shared" ref="R133:R176" si="45">Q133-P133</f>
        <v>-1</v>
      </c>
      <c r="S133" s="131">
        <f t="shared" ref="S133:S176" si="46">(Q133/P133)-100%</f>
        <v>-1</v>
      </c>
      <c r="T133" s="244">
        <v>178</v>
      </c>
      <c r="U133" s="129">
        <f>Eingabe2023!F143</f>
        <v>168</v>
      </c>
      <c r="V133" s="132">
        <f t="shared" ref="V133:V176" si="47">U133-T133</f>
        <v>-10</v>
      </c>
      <c r="W133" s="131">
        <f t="shared" ref="W133:W176" si="48">(U133/T133)-100%</f>
        <v>-5.6179775280898903E-2</v>
      </c>
      <c r="X133" s="129">
        <v>146</v>
      </c>
      <c r="Y133" s="134">
        <f t="shared" ref="Y133:Y176" si="49">X133/T133</f>
        <v>0.8202247191011236</v>
      </c>
      <c r="Z133" s="129">
        <f>Eingabe2023!G143</f>
        <v>133</v>
      </c>
      <c r="AA133" s="140">
        <f t="shared" ref="AA133:AA174" si="50">Z133/U133</f>
        <v>0.79166666666666663</v>
      </c>
      <c r="AB133" s="129">
        <v>29</v>
      </c>
      <c r="AC133" s="134">
        <f t="shared" ref="AC133:AC174" si="51">AB133/T133</f>
        <v>0.16292134831460675</v>
      </c>
      <c r="AD133" s="129">
        <f>Eingabe2023!H143</f>
        <v>32</v>
      </c>
      <c r="AE133" s="134">
        <f t="shared" ref="AE133:AE174" si="52">AD133/U133</f>
        <v>0.19047619047619047</v>
      </c>
      <c r="AF133" s="129">
        <v>3</v>
      </c>
      <c r="AG133" s="134">
        <f t="shared" ref="AG133:AG174" si="53">AF133/T133</f>
        <v>1.6853932584269662E-2</v>
      </c>
      <c r="AH133" s="129">
        <f>Eingabe2023!I143</f>
        <v>3</v>
      </c>
      <c r="AI133" s="134">
        <f t="shared" ref="AI133:AI174" si="54">AH133/U133</f>
        <v>1.7857142857142856E-2</v>
      </c>
      <c r="AJ133" s="129">
        <v>0</v>
      </c>
      <c r="AK133" s="134">
        <f t="shared" ref="AK133:AK174" si="55">AJ133/T133</f>
        <v>0</v>
      </c>
      <c r="AL133" s="129">
        <f>Eingabe2023!J143</f>
        <v>0</v>
      </c>
      <c r="AM133" s="134">
        <f t="shared" ref="AM133:AM174" si="56">AL133/U133</f>
        <v>0</v>
      </c>
    </row>
    <row r="134" spans="2:39" x14ac:dyDescent="0.3">
      <c r="B134" s="124" t="s">
        <v>268</v>
      </c>
      <c r="C134" s="125" t="s">
        <v>271</v>
      </c>
      <c r="D134" s="127" t="s">
        <v>272</v>
      </c>
      <c r="E134" s="129">
        <v>297</v>
      </c>
      <c r="F134" s="129">
        <f>Eingabe2023!C144</f>
        <v>287</v>
      </c>
      <c r="G134" s="132">
        <f t="shared" si="38"/>
        <v>-10</v>
      </c>
      <c r="H134" s="131">
        <f t="shared" si="39"/>
        <v>-3.3670033670033628E-2</v>
      </c>
      <c r="I134" s="129">
        <v>160</v>
      </c>
      <c r="J134" s="129">
        <f>Eingabe2023!D144</f>
        <v>120</v>
      </c>
      <c r="K134" s="132">
        <f t="shared" si="40"/>
        <v>-40</v>
      </c>
      <c r="L134" s="131">
        <f t="shared" si="41"/>
        <v>-0.25</v>
      </c>
      <c r="M134" s="133">
        <f t="shared" si="42"/>
        <v>0.53872053872053871</v>
      </c>
      <c r="N134" s="134">
        <f t="shared" si="43"/>
        <v>0.41811846689895471</v>
      </c>
      <c r="O134" s="116">
        <f t="shared" si="44"/>
        <v>-0.120602071821584</v>
      </c>
      <c r="P134" s="129">
        <v>4</v>
      </c>
      <c r="Q134" s="129">
        <f>Eingabe2023!E144</f>
        <v>2</v>
      </c>
      <c r="R134" s="132">
        <f t="shared" si="45"/>
        <v>-2</v>
      </c>
      <c r="S134" s="131">
        <f t="shared" si="46"/>
        <v>-0.5</v>
      </c>
      <c r="T134" s="244">
        <v>156</v>
      </c>
      <c r="U134" s="129">
        <f>Eingabe2023!F144</f>
        <v>118</v>
      </c>
      <c r="V134" s="132">
        <f t="shared" si="47"/>
        <v>-38</v>
      </c>
      <c r="W134" s="131">
        <f t="shared" si="48"/>
        <v>-0.24358974358974361</v>
      </c>
      <c r="X134" s="129">
        <v>81</v>
      </c>
      <c r="Y134" s="134">
        <f t="shared" si="49"/>
        <v>0.51923076923076927</v>
      </c>
      <c r="Z134" s="129">
        <f>Eingabe2023!G144</f>
        <v>62</v>
      </c>
      <c r="AA134" s="140">
        <f t="shared" si="50"/>
        <v>0.52542372881355937</v>
      </c>
      <c r="AB134" s="129">
        <v>71</v>
      </c>
      <c r="AC134" s="134">
        <f t="shared" si="51"/>
        <v>0.45512820512820512</v>
      </c>
      <c r="AD134" s="129">
        <f>Eingabe2023!H144</f>
        <v>56</v>
      </c>
      <c r="AE134" s="134">
        <f t="shared" si="52"/>
        <v>0.47457627118644069</v>
      </c>
      <c r="AF134" s="129">
        <v>4</v>
      </c>
      <c r="AG134" s="134">
        <f t="shared" si="53"/>
        <v>2.564102564102564E-2</v>
      </c>
      <c r="AH134" s="129">
        <f>Eingabe2023!I144</f>
        <v>0</v>
      </c>
      <c r="AI134" s="134">
        <f t="shared" si="54"/>
        <v>0</v>
      </c>
      <c r="AJ134" s="129">
        <v>0</v>
      </c>
      <c r="AK134" s="134">
        <f t="shared" si="55"/>
        <v>0</v>
      </c>
      <c r="AL134" s="129">
        <f>Eingabe2023!J144</f>
        <v>0</v>
      </c>
      <c r="AM134" s="134">
        <f t="shared" si="56"/>
        <v>0</v>
      </c>
    </row>
    <row r="135" spans="2:39" x14ac:dyDescent="0.3">
      <c r="B135" s="124" t="s">
        <v>268</v>
      </c>
      <c r="C135" s="125" t="s">
        <v>273</v>
      </c>
      <c r="D135" s="127" t="s">
        <v>274</v>
      </c>
      <c r="E135" s="129">
        <v>154</v>
      </c>
      <c r="F135" s="129">
        <f>Eingabe2023!C145</f>
        <v>144</v>
      </c>
      <c r="G135" s="132">
        <f t="shared" si="38"/>
        <v>-10</v>
      </c>
      <c r="H135" s="131">
        <f t="shared" si="39"/>
        <v>-6.4935064935064957E-2</v>
      </c>
      <c r="I135" s="129">
        <v>46</v>
      </c>
      <c r="J135" s="129">
        <f>Eingabe2023!D145</f>
        <v>52</v>
      </c>
      <c r="K135" s="132">
        <f t="shared" si="40"/>
        <v>6</v>
      </c>
      <c r="L135" s="131">
        <f t="shared" si="41"/>
        <v>0.13043478260869557</v>
      </c>
      <c r="M135" s="133">
        <f t="shared" si="42"/>
        <v>0.29870129870129869</v>
      </c>
      <c r="N135" s="134">
        <f t="shared" si="43"/>
        <v>0.3611111111111111</v>
      </c>
      <c r="O135" s="116">
        <f t="shared" si="44"/>
        <v>6.2409812409812415E-2</v>
      </c>
      <c r="P135" s="129">
        <v>1</v>
      </c>
      <c r="Q135" s="129">
        <f>Eingabe2023!E145</f>
        <v>2</v>
      </c>
      <c r="R135" s="132">
        <f t="shared" si="45"/>
        <v>1</v>
      </c>
      <c r="S135" s="131">
        <f t="shared" si="46"/>
        <v>1</v>
      </c>
      <c r="T135" s="244">
        <v>45</v>
      </c>
      <c r="U135" s="129">
        <f>Eingabe2023!F145</f>
        <v>50</v>
      </c>
      <c r="V135" s="132">
        <f t="shared" si="47"/>
        <v>5</v>
      </c>
      <c r="W135" s="131">
        <f t="shared" si="48"/>
        <v>0.11111111111111116</v>
      </c>
      <c r="X135" s="129">
        <v>40</v>
      </c>
      <c r="Y135" s="134">
        <f t="shared" si="49"/>
        <v>0.88888888888888884</v>
      </c>
      <c r="Z135" s="129">
        <f>Eingabe2023!G145</f>
        <v>49</v>
      </c>
      <c r="AA135" s="140">
        <f t="shared" si="50"/>
        <v>0.98</v>
      </c>
      <c r="AB135" s="129">
        <v>4</v>
      </c>
      <c r="AC135" s="134">
        <f t="shared" si="51"/>
        <v>8.8888888888888892E-2</v>
      </c>
      <c r="AD135" s="129">
        <f>Eingabe2023!H145</f>
        <v>1</v>
      </c>
      <c r="AE135" s="134">
        <f t="shared" si="52"/>
        <v>0.02</v>
      </c>
      <c r="AF135" s="129">
        <v>1</v>
      </c>
      <c r="AG135" s="134">
        <f t="shared" si="53"/>
        <v>2.2222222222222223E-2</v>
      </c>
      <c r="AH135" s="129">
        <f>Eingabe2023!I145</f>
        <v>0</v>
      </c>
      <c r="AI135" s="134">
        <f t="shared" si="54"/>
        <v>0</v>
      </c>
      <c r="AJ135" s="129">
        <v>0</v>
      </c>
      <c r="AK135" s="134">
        <f t="shared" si="55"/>
        <v>0</v>
      </c>
      <c r="AL135" s="129">
        <f>Eingabe2023!J145</f>
        <v>0</v>
      </c>
      <c r="AM135" s="134">
        <f t="shared" si="56"/>
        <v>0</v>
      </c>
    </row>
    <row r="136" spans="2:39" x14ac:dyDescent="0.3">
      <c r="B136" s="124" t="s">
        <v>268</v>
      </c>
      <c r="C136" s="125" t="s">
        <v>275</v>
      </c>
      <c r="D136" s="127" t="s">
        <v>276</v>
      </c>
      <c r="E136" s="129">
        <v>162</v>
      </c>
      <c r="F136" s="129">
        <f>Eingabe2023!C146</f>
        <v>156</v>
      </c>
      <c r="G136" s="132">
        <f t="shared" si="38"/>
        <v>-6</v>
      </c>
      <c r="H136" s="131">
        <f t="shared" si="39"/>
        <v>-3.703703703703709E-2</v>
      </c>
      <c r="I136" s="129">
        <v>48</v>
      </c>
      <c r="J136" s="129">
        <f>Eingabe2023!D146</f>
        <v>52</v>
      </c>
      <c r="K136" s="132">
        <f t="shared" si="40"/>
        <v>4</v>
      </c>
      <c r="L136" s="131">
        <f t="shared" si="41"/>
        <v>8.3333333333333259E-2</v>
      </c>
      <c r="M136" s="133">
        <f t="shared" si="42"/>
        <v>0.29629629629629628</v>
      </c>
      <c r="N136" s="134">
        <f t="shared" si="43"/>
        <v>0.33333333333333331</v>
      </c>
      <c r="O136" s="116">
        <f t="shared" si="44"/>
        <v>3.7037037037037035E-2</v>
      </c>
      <c r="P136" s="129">
        <v>0</v>
      </c>
      <c r="Q136" s="129">
        <f>Eingabe2023!E146</f>
        <v>0</v>
      </c>
      <c r="R136" s="132">
        <f t="shared" si="45"/>
        <v>0</v>
      </c>
      <c r="S136" s="131" t="e">
        <f t="shared" si="46"/>
        <v>#DIV/0!</v>
      </c>
      <c r="T136" s="244">
        <v>48</v>
      </c>
      <c r="U136" s="129">
        <f>Eingabe2023!F146</f>
        <v>52</v>
      </c>
      <c r="V136" s="132">
        <f t="shared" si="47"/>
        <v>4</v>
      </c>
      <c r="W136" s="131">
        <f t="shared" si="48"/>
        <v>8.3333333333333259E-2</v>
      </c>
      <c r="X136" s="129">
        <v>32</v>
      </c>
      <c r="Y136" s="134">
        <f t="shared" si="49"/>
        <v>0.66666666666666663</v>
      </c>
      <c r="Z136" s="129">
        <f>Eingabe2023!G146</f>
        <v>42</v>
      </c>
      <c r="AA136" s="140">
        <f t="shared" si="50"/>
        <v>0.80769230769230771</v>
      </c>
      <c r="AB136" s="129">
        <v>16</v>
      </c>
      <c r="AC136" s="134">
        <f t="shared" si="51"/>
        <v>0.33333333333333331</v>
      </c>
      <c r="AD136" s="129">
        <f>Eingabe2023!H146</f>
        <v>10</v>
      </c>
      <c r="AE136" s="134">
        <f t="shared" si="52"/>
        <v>0.19230769230769232</v>
      </c>
      <c r="AF136" s="129">
        <v>0</v>
      </c>
      <c r="AG136" s="134">
        <f t="shared" si="53"/>
        <v>0</v>
      </c>
      <c r="AH136" s="129">
        <f>Eingabe2023!I146</f>
        <v>0</v>
      </c>
      <c r="AI136" s="134">
        <f t="shared" si="54"/>
        <v>0</v>
      </c>
      <c r="AJ136" s="129">
        <v>0</v>
      </c>
      <c r="AK136" s="134">
        <f t="shared" si="55"/>
        <v>0</v>
      </c>
      <c r="AL136" s="129">
        <f>Eingabe2023!J146</f>
        <v>0</v>
      </c>
      <c r="AM136" s="134">
        <f t="shared" si="56"/>
        <v>0</v>
      </c>
    </row>
    <row r="137" spans="2:39" x14ac:dyDescent="0.3">
      <c r="B137" s="124" t="s">
        <v>268</v>
      </c>
      <c r="C137" s="125" t="s">
        <v>277</v>
      </c>
      <c r="D137" s="127" t="s">
        <v>278</v>
      </c>
      <c r="E137" s="129">
        <v>366</v>
      </c>
      <c r="F137" s="129">
        <f>Eingabe2023!C147</f>
        <v>360</v>
      </c>
      <c r="G137" s="132">
        <f t="shared" si="38"/>
        <v>-6</v>
      </c>
      <c r="H137" s="131">
        <f t="shared" si="39"/>
        <v>-1.6393442622950838E-2</v>
      </c>
      <c r="I137" s="129">
        <v>138</v>
      </c>
      <c r="J137" s="129">
        <f>Eingabe2023!D147</f>
        <v>135</v>
      </c>
      <c r="K137" s="132">
        <f t="shared" si="40"/>
        <v>-3</v>
      </c>
      <c r="L137" s="131">
        <f t="shared" si="41"/>
        <v>-2.1739130434782594E-2</v>
      </c>
      <c r="M137" s="133">
        <f t="shared" si="42"/>
        <v>0.37704918032786883</v>
      </c>
      <c r="N137" s="134">
        <f t="shared" si="43"/>
        <v>0.375</v>
      </c>
      <c r="O137" s="116">
        <f t="shared" si="44"/>
        <v>-2.049180327868827E-3</v>
      </c>
      <c r="P137" s="129">
        <v>3</v>
      </c>
      <c r="Q137" s="129">
        <f>Eingabe2023!E147</f>
        <v>0</v>
      </c>
      <c r="R137" s="132">
        <f t="shared" si="45"/>
        <v>-3</v>
      </c>
      <c r="S137" s="131">
        <f t="shared" si="46"/>
        <v>-1</v>
      </c>
      <c r="T137" s="244">
        <v>135</v>
      </c>
      <c r="U137" s="129">
        <f>Eingabe2023!F147</f>
        <v>135</v>
      </c>
      <c r="V137" s="132">
        <f t="shared" si="47"/>
        <v>0</v>
      </c>
      <c r="W137" s="131">
        <f t="shared" si="48"/>
        <v>0</v>
      </c>
      <c r="X137" s="129">
        <v>93</v>
      </c>
      <c r="Y137" s="134">
        <f t="shared" si="49"/>
        <v>0.68888888888888888</v>
      </c>
      <c r="Z137" s="129">
        <f>Eingabe2023!G147</f>
        <v>100</v>
      </c>
      <c r="AA137" s="140">
        <f t="shared" si="50"/>
        <v>0.7407407407407407</v>
      </c>
      <c r="AB137" s="129">
        <v>42</v>
      </c>
      <c r="AC137" s="134">
        <f t="shared" si="51"/>
        <v>0.31111111111111112</v>
      </c>
      <c r="AD137" s="129">
        <f>Eingabe2023!H147</f>
        <v>32</v>
      </c>
      <c r="AE137" s="134">
        <f t="shared" si="52"/>
        <v>0.23703703703703705</v>
      </c>
      <c r="AF137" s="129">
        <v>0</v>
      </c>
      <c r="AG137" s="134">
        <f t="shared" si="53"/>
        <v>0</v>
      </c>
      <c r="AH137" s="129">
        <f>Eingabe2023!I147</f>
        <v>3</v>
      </c>
      <c r="AI137" s="134">
        <f t="shared" si="54"/>
        <v>2.2222222222222223E-2</v>
      </c>
      <c r="AJ137" s="129">
        <v>0</v>
      </c>
      <c r="AK137" s="134">
        <f t="shared" si="55"/>
        <v>0</v>
      </c>
      <c r="AL137" s="129">
        <f>Eingabe2023!J147</f>
        <v>0</v>
      </c>
      <c r="AM137" s="134">
        <f t="shared" si="56"/>
        <v>0</v>
      </c>
    </row>
    <row r="138" spans="2:39" x14ac:dyDescent="0.3">
      <c r="B138" s="124" t="s">
        <v>268</v>
      </c>
      <c r="C138" s="125" t="s">
        <v>279</v>
      </c>
      <c r="D138" s="127" t="s">
        <v>280</v>
      </c>
      <c r="E138" s="129">
        <v>248</v>
      </c>
      <c r="F138" s="129">
        <f>Eingabe2023!C148</f>
        <v>235</v>
      </c>
      <c r="G138" s="132">
        <f t="shared" si="38"/>
        <v>-13</v>
      </c>
      <c r="H138" s="131">
        <f t="shared" si="39"/>
        <v>-5.2419354838709631E-2</v>
      </c>
      <c r="I138" s="129">
        <v>114</v>
      </c>
      <c r="J138" s="129">
        <f>Eingabe2023!D148</f>
        <v>102</v>
      </c>
      <c r="K138" s="132">
        <f t="shared" si="40"/>
        <v>-12</v>
      </c>
      <c r="L138" s="131">
        <f t="shared" si="41"/>
        <v>-0.10526315789473684</v>
      </c>
      <c r="M138" s="133">
        <f t="shared" si="42"/>
        <v>0.45967741935483869</v>
      </c>
      <c r="N138" s="134">
        <f t="shared" si="43"/>
        <v>0.43404255319148938</v>
      </c>
      <c r="O138" s="116">
        <f t="shared" si="44"/>
        <v>-2.5634866163349312E-2</v>
      </c>
      <c r="P138" s="129">
        <v>0</v>
      </c>
      <c r="Q138" s="129">
        <f>Eingabe2023!E148</f>
        <v>0</v>
      </c>
      <c r="R138" s="132">
        <f t="shared" si="45"/>
        <v>0</v>
      </c>
      <c r="S138" s="131" t="e">
        <f t="shared" si="46"/>
        <v>#DIV/0!</v>
      </c>
      <c r="T138" s="244">
        <v>114</v>
      </c>
      <c r="U138" s="129">
        <f>Eingabe2023!F148</f>
        <v>102</v>
      </c>
      <c r="V138" s="132">
        <f t="shared" si="47"/>
        <v>-12</v>
      </c>
      <c r="W138" s="131">
        <f t="shared" si="48"/>
        <v>-0.10526315789473684</v>
      </c>
      <c r="X138" s="129">
        <v>40</v>
      </c>
      <c r="Y138" s="134">
        <f t="shared" si="49"/>
        <v>0.35087719298245612</v>
      </c>
      <c r="Z138" s="129">
        <f>Eingabe2023!G148</f>
        <v>32</v>
      </c>
      <c r="AA138" s="140">
        <f t="shared" si="50"/>
        <v>0.31372549019607843</v>
      </c>
      <c r="AB138" s="129">
        <v>73</v>
      </c>
      <c r="AC138" s="134">
        <f t="shared" si="51"/>
        <v>0.64035087719298245</v>
      </c>
      <c r="AD138" s="129">
        <f>Eingabe2023!H148</f>
        <v>70</v>
      </c>
      <c r="AE138" s="134">
        <f t="shared" si="52"/>
        <v>0.68627450980392157</v>
      </c>
      <c r="AF138" s="129">
        <v>1</v>
      </c>
      <c r="AG138" s="134">
        <f t="shared" si="53"/>
        <v>8.771929824561403E-3</v>
      </c>
      <c r="AH138" s="129">
        <f>Eingabe2023!I148</f>
        <v>0</v>
      </c>
      <c r="AI138" s="134">
        <f t="shared" si="54"/>
        <v>0</v>
      </c>
      <c r="AJ138" s="129">
        <v>0</v>
      </c>
      <c r="AK138" s="134">
        <f t="shared" si="55"/>
        <v>0</v>
      </c>
      <c r="AL138" s="129">
        <f>Eingabe2023!J148</f>
        <v>0</v>
      </c>
      <c r="AM138" s="134">
        <f t="shared" si="56"/>
        <v>0</v>
      </c>
    </row>
    <row r="139" spans="2:39" x14ac:dyDescent="0.3">
      <c r="B139" s="124" t="s">
        <v>268</v>
      </c>
      <c r="C139" s="125" t="s">
        <v>281</v>
      </c>
      <c r="D139" s="127" t="s">
        <v>282</v>
      </c>
      <c r="E139" s="129">
        <v>149</v>
      </c>
      <c r="F139" s="129">
        <f>Eingabe2023!C149</f>
        <v>144</v>
      </c>
      <c r="G139" s="132">
        <f t="shared" si="38"/>
        <v>-5</v>
      </c>
      <c r="H139" s="131">
        <f t="shared" si="39"/>
        <v>-3.3557046979865723E-2</v>
      </c>
      <c r="I139" s="129">
        <v>85</v>
      </c>
      <c r="J139" s="129">
        <f>Eingabe2023!D149</f>
        <v>68</v>
      </c>
      <c r="K139" s="132">
        <f t="shared" si="40"/>
        <v>-17</v>
      </c>
      <c r="L139" s="131">
        <f t="shared" si="41"/>
        <v>-0.19999999999999996</v>
      </c>
      <c r="M139" s="133">
        <f t="shared" si="42"/>
        <v>0.57046979865771807</v>
      </c>
      <c r="N139" s="134">
        <f t="shared" si="43"/>
        <v>0.47222222222222221</v>
      </c>
      <c r="O139" s="116">
        <f t="shared" si="44"/>
        <v>-9.8247576435495865E-2</v>
      </c>
      <c r="P139" s="129">
        <v>0</v>
      </c>
      <c r="Q139" s="129">
        <f>Eingabe2023!E149</f>
        <v>0</v>
      </c>
      <c r="R139" s="132">
        <f t="shared" si="45"/>
        <v>0</v>
      </c>
      <c r="S139" s="131" t="e">
        <f t="shared" si="46"/>
        <v>#DIV/0!</v>
      </c>
      <c r="T139" s="244">
        <v>85</v>
      </c>
      <c r="U139" s="129">
        <f>Eingabe2023!F149</f>
        <v>68</v>
      </c>
      <c r="V139" s="132">
        <f t="shared" si="47"/>
        <v>-17</v>
      </c>
      <c r="W139" s="131">
        <f t="shared" si="48"/>
        <v>-0.19999999999999996</v>
      </c>
      <c r="X139" s="129">
        <v>72</v>
      </c>
      <c r="Y139" s="134">
        <f t="shared" si="49"/>
        <v>0.84705882352941175</v>
      </c>
      <c r="Z139" s="129">
        <f>Eingabe2023!G149</f>
        <v>61</v>
      </c>
      <c r="AA139" s="140">
        <f t="shared" si="50"/>
        <v>0.8970588235294118</v>
      </c>
      <c r="AB139" s="129">
        <v>12</v>
      </c>
      <c r="AC139" s="134">
        <f t="shared" si="51"/>
        <v>0.14117647058823529</v>
      </c>
      <c r="AD139" s="129">
        <f>Eingabe2023!H149</f>
        <v>7</v>
      </c>
      <c r="AE139" s="134">
        <f t="shared" si="52"/>
        <v>0.10294117647058823</v>
      </c>
      <c r="AF139" s="129">
        <v>1</v>
      </c>
      <c r="AG139" s="134">
        <f t="shared" si="53"/>
        <v>1.1764705882352941E-2</v>
      </c>
      <c r="AH139" s="129">
        <f>Eingabe2023!I149</f>
        <v>0</v>
      </c>
      <c r="AI139" s="134">
        <f t="shared" si="54"/>
        <v>0</v>
      </c>
      <c r="AJ139" s="129">
        <v>0</v>
      </c>
      <c r="AK139" s="134">
        <f t="shared" si="55"/>
        <v>0</v>
      </c>
      <c r="AL139" s="129">
        <f>Eingabe2023!J149</f>
        <v>0</v>
      </c>
      <c r="AM139" s="134">
        <f t="shared" si="56"/>
        <v>0</v>
      </c>
    </row>
    <row r="140" spans="2:39" x14ac:dyDescent="0.3">
      <c r="B140" s="124" t="s">
        <v>268</v>
      </c>
      <c r="C140" s="125" t="s">
        <v>283</v>
      </c>
      <c r="D140" s="127" t="s">
        <v>284</v>
      </c>
      <c r="E140" s="129">
        <v>188</v>
      </c>
      <c r="F140" s="129">
        <f>Eingabe2023!C150</f>
        <v>212</v>
      </c>
      <c r="G140" s="132">
        <f t="shared" si="38"/>
        <v>24</v>
      </c>
      <c r="H140" s="131">
        <f t="shared" si="39"/>
        <v>0.12765957446808507</v>
      </c>
      <c r="I140" s="129">
        <v>103</v>
      </c>
      <c r="J140" s="129">
        <f>Eingabe2023!D150</f>
        <v>100</v>
      </c>
      <c r="K140" s="132">
        <f t="shared" si="40"/>
        <v>-3</v>
      </c>
      <c r="L140" s="131">
        <f t="shared" si="41"/>
        <v>-2.9126213592232997E-2</v>
      </c>
      <c r="M140" s="133">
        <f t="shared" si="42"/>
        <v>0.5478723404255319</v>
      </c>
      <c r="N140" s="134">
        <f t="shared" si="43"/>
        <v>0.47169811320754718</v>
      </c>
      <c r="O140" s="116">
        <f t="shared" si="44"/>
        <v>-7.6174227217984725E-2</v>
      </c>
      <c r="P140" s="129">
        <v>1</v>
      </c>
      <c r="Q140" s="129">
        <f>Eingabe2023!E150</f>
        <v>2</v>
      </c>
      <c r="R140" s="132">
        <f t="shared" si="45"/>
        <v>1</v>
      </c>
      <c r="S140" s="131">
        <f t="shared" si="46"/>
        <v>1</v>
      </c>
      <c r="T140" s="244">
        <v>102</v>
      </c>
      <c r="U140" s="129">
        <f>Eingabe2023!F150</f>
        <v>98</v>
      </c>
      <c r="V140" s="132">
        <f t="shared" si="47"/>
        <v>-4</v>
      </c>
      <c r="W140" s="131">
        <f t="shared" si="48"/>
        <v>-3.9215686274509776E-2</v>
      </c>
      <c r="X140" s="129">
        <v>69</v>
      </c>
      <c r="Y140" s="134">
        <f t="shared" si="49"/>
        <v>0.67647058823529416</v>
      </c>
      <c r="Z140" s="129">
        <f>Eingabe2023!G150</f>
        <v>59</v>
      </c>
      <c r="AA140" s="140">
        <f t="shared" si="50"/>
        <v>0.60204081632653061</v>
      </c>
      <c r="AB140" s="129">
        <v>31</v>
      </c>
      <c r="AC140" s="134">
        <f t="shared" si="51"/>
        <v>0.30392156862745096</v>
      </c>
      <c r="AD140" s="129">
        <f>Eingabe2023!H150</f>
        <v>38</v>
      </c>
      <c r="AE140" s="134">
        <f t="shared" si="52"/>
        <v>0.38775510204081631</v>
      </c>
      <c r="AF140" s="129">
        <v>2</v>
      </c>
      <c r="AG140" s="134">
        <f t="shared" si="53"/>
        <v>1.9607843137254902E-2</v>
      </c>
      <c r="AH140" s="129">
        <f>Eingabe2023!I150</f>
        <v>1</v>
      </c>
      <c r="AI140" s="134">
        <f t="shared" si="54"/>
        <v>1.020408163265306E-2</v>
      </c>
      <c r="AJ140" s="129">
        <v>0</v>
      </c>
      <c r="AK140" s="134">
        <f t="shared" si="55"/>
        <v>0</v>
      </c>
      <c r="AL140" s="129">
        <f>Eingabe2023!J150</f>
        <v>0</v>
      </c>
      <c r="AM140" s="134">
        <f t="shared" si="56"/>
        <v>0</v>
      </c>
    </row>
    <row r="141" spans="2:39" x14ac:dyDescent="0.3">
      <c r="B141" s="124" t="s">
        <v>268</v>
      </c>
      <c r="C141" s="125" t="s">
        <v>285</v>
      </c>
      <c r="D141" s="127" t="s">
        <v>286</v>
      </c>
      <c r="E141" s="129">
        <v>116</v>
      </c>
      <c r="F141" s="129">
        <f>Eingabe2023!C151</f>
        <v>117</v>
      </c>
      <c r="G141" s="132">
        <f t="shared" si="38"/>
        <v>1</v>
      </c>
      <c r="H141" s="131">
        <f t="shared" si="39"/>
        <v>8.6206896551723755E-3</v>
      </c>
      <c r="I141" s="129">
        <v>60</v>
      </c>
      <c r="J141" s="129">
        <f>Eingabe2023!D151</f>
        <v>59</v>
      </c>
      <c r="K141" s="132">
        <f t="shared" si="40"/>
        <v>-1</v>
      </c>
      <c r="L141" s="131">
        <f t="shared" si="41"/>
        <v>-1.6666666666666718E-2</v>
      </c>
      <c r="M141" s="133">
        <f t="shared" si="42"/>
        <v>0.51724137931034486</v>
      </c>
      <c r="N141" s="134">
        <f t="shared" si="43"/>
        <v>0.50427350427350426</v>
      </c>
      <c r="O141" s="116">
        <f t="shared" si="44"/>
        <v>-1.2967875036840604E-2</v>
      </c>
      <c r="P141" s="129">
        <v>1</v>
      </c>
      <c r="Q141" s="129">
        <f>Eingabe2023!E151</f>
        <v>0</v>
      </c>
      <c r="R141" s="132">
        <f t="shared" si="45"/>
        <v>-1</v>
      </c>
      <c r="S141" s="131">
        <f t="shared" si="46"/>
        <v>-1</v>
      </c>
      <c r="T141" s="244">
        <v>59</v>
      </c>
      <c r="U141" s="129">
        <f>Eingabe2023!F151</f>
        <v>59</v>
      </c>
      <c r="V141" s="132">
        <f t="shared" si="47"/>
        <v>0</v>
      </c>
      <c r="W141" s="131">
        <f t="shared" si="48"/>
        <v>0</v>
      </c>
      <c r="X141" s="129">
        <v>44</v>
      </c>
      <c r="Y141" s="134">
        <f t="shared" si="49"/>
        <v>0.74576271186440679</v>
      </c>
      <c r="Z141" s="129">
        <f>Eingabe2023!G151</f>
        <v>44</v>
      </c>
      <c r="AA141" s="140">
        <f t="shared" si="50"/>
        <v>0.74576271186440679</v>
      </c>
      <c r="AB141" s="129">
        <v>15</v>
      </c>
      <c r="AC141" s="134">
        <f t="shared" si="51"/>
        <v>0.25423728813559321</v>
      </c>
      <c r="AD141" s="129">
        <f>Eingabe2023!H151</f>
        <v>13</v>
      </c>
      <c r="AE141" s="134">
        <f t="shared" si="52"/>
        <v>0.22033898305084745</v>
      </c>
      <c r="AF141" s="129">
        <v>0</v>
      </c>
      <c r="AG141" s="134">
        <f t="shared" si="53"/>
        <v>0</v>
      </c>
      <c r="AH141" s="129">
        <f>Eingabe2023!I151</f>
        <v>2</v>
      </c>
      <c r="AI141" s="134">
        <f t="shared" si="54"/>
        <v>3.3898305084745763E-2</v>
      </c>
      <c r="AJ141" s="129">
        <v>0</v>
      </c>
      <c r="AK141" s="134">
        <f t="shared" si="55"/>
        <v>0</v>
      </c>
      <c r="AL141" s="129">
        <f>Eingabe2023!J151</f>
        <v>0</v>
      </c>
      <c r="AM141" s="134">
        <f t="shared" si="56"/>
        <v>0</v>
      </c>
    </row>
    <row r="142" spans="2:39" x14ac:dyDescent="0.3">
      <c r="B142" s="124" t="s">
        <v>268</v>
      </c>
      <c r="C142" s="125" t="s">
        <v>287</v>
      </c>
      <c r="D142" s="127" t="s">
        <v>288</v>
      </c>
      <c r="E142" s="129">
        <v>375</v>
      </c>
      <c r="F142" s="129">
        <f>Eingabe2023!C152</f>
        <v>365</v>
      </c>
      <c r="G142" s="132">
        <f t="shared" si="38"/>
        <v>-10</v>
      </c>
      <c r="H142" s="131">
        <f t="shared" si="39"/>
        <v>-2.6666666666666616E-2</v>
      </c>
      <c r="I142" s="129">
        <v>147</v>
      </c>
      <c r="J142" s="129">
        <f>Eingabe2023!D152</f>
        <v>102</v>
      </c>
      <c r="K142" s="132">
        <f t="shared" si="40"/>
        <v>-45</v>
      </c>
      <c r="L142" s="131">
        <f t="shared" si="41"/>
        <v>-0.30612244897959184</v>
      </c>
      <c r="M142" s="133">
        <f t="shared" si="42"/>
        <v>0.39200000000000002</v>
      </c>
      <c r="N142" s="134">
        <f t="shared" si="43"/>
        <v>0.27945205479452057</v>
      </c>
      <c r="O142" s="116">
        <f t="shared" si="44"/>
        <v>-0.11254794520547945</v>
      </c>
      <c r="P142" s="129">
        <v>2</v>
      </c>
      <c r="Q142" s="129">
        <f>Eingabe2023!E152</f>
        <v>1</v>
      </c>
      <c r="R142" s="132">
        <f t="shared" si="45"/>
        <v>-1</v>
      </c>
      <c r="S142" s="131">
        <f t="shared" si="46"/>
        <v>-0.5</v>
      </c>
      <c r="T142" s="244">
        <v>145</v>
      </c>
      <c r="U142" s="129">
        <f>Eingabe2023!F152</f>
        <v>101</v>
      </c>
      <c r="V142" s="132">
        <f t="shared" si="47"/>
        <v>-44</v>
      </c>
      <c r="W142" s="131">
        <f t="shared" si="48"/>
        <v>-0.30344827586206902</v>
      </c>
      <c r="X142" s="129">
        <v>60</v>
      </c>
      <c r="Y142" s="134">
        <f t="shared" si="49"/>
        <v>0.41379310344827586</v>
      </c>
      <c r="Z142" s="129">
        <f>Eingabe2023!G152</f>
        <v>33</v>
      </c>
      <c r="AA142" s="140">
        <f t="shared" si="50"/>
        <v>0.32673267326732675</v>
      </c>
      <c r="AB142" s="129">
        <v>82</v>
      </c>
      <c r="AC142" s="134">
        <f t="shared" si="51"/>
        <v>0.56551724137931036</v>
      </c>
      <c r="AD142" s="129">
        <f>Eingabe2023!H152</f>
        <v>65</v>
      </c>
      <c r="AE142" s="134">
        <f t="shared" si="52"/>
        <v>0.64356435643564358</v>
      </c>
      <c r="AF142" s="129">
        <v>3</v>
      </c>
      <c r="AG142" s="134">
        <f t="shared" si="53"/>
        <v>2.0689655172413793E-2</v>
      </c>
      <c r="AH142" s="129">
        <f>Eingabe2023!I152</f>
        <v>3</v>
      </c>
      <c r="AI142" s="134">
        <f t="shared" si="54"/>
        <v>2.9702970297029702E-2</v>
      </c>
      <c r="AJ142" s="129">
        <v>0</v>
      </c>
      <c r="AK142" s="134">
        <f t="shared" si="55"/>
        <v>0</v>
      </c>
      <c r="AL142" s="129">
        <f>Eingabe2023!J152</f>
        <v>0</v>
      </c>
      <c r="AM142" s="134">
        <f t="shared" si="56"/>
        <v>0</v>
      </c>
    </row>
    <row r="143" spans="2:39" x14ac:dyDescent="0.3">
      <c r="B143" s="124" t="s">
        <v>328</v>
      </c>
      <c r="C143" s="125" t="s">
        <v>289</v>
      </c>
      <c r="D143" s="127" t="s">
        <v>290</v>
      </c>
      <c r="E143" s="129">
        <v>129</v>
      </c>
      <c r="F143" s="129">
        <f>Eingabe2023!C153</f>
        <v>106</v>
      </c>
      <c r="G143" s="132">
        <f t="shared" si="38"/>
        <v>-23</v>
      </c>
      <c r="H143" s="131">
        <f t="shared" si="39"/>
        <v>-0.17829457364341084</v>
      </c>
      <c r="I143" s="129">
        <v>86</v>
      </c>
      <c r="J143" s="129">
        <f>Eingabe2023!D153</f>
        <v>42</v>
      </c>
      <c r="K143" s="132">
        <f t="shared" si="40"/>
        <v>-44</v>
      </c>
      <c r="L143" s="131">
        <f t="shared" si="41"/>
        <v>-0.51162790697674421</v>
      </c>
      <c r="M143" s="133">
        <f t="shared" si="42"/>
        <v>0.66666666666666663</v>
      </c>
      <c r="N143" s="134">
        <f t="shared" si="43"/>
        <v>0.39622641509433965</v>
      </c>
      <c r="O143" s="116">
        <f t="shared" si="44"/>
        <v>-0.27044025157232698</v>
      </c>
      <c r="P143" s="129">
        <v>1</v>
      </c>
      <c r="Q143" s="129">
        <f>Eingabe2023!E153</f>
        <v>1</v>
      </c>
      <c r="R143" s="132">
        <f t="shared" si="45"/>
        <v>0</v>
      </c>
      <c r="S143" s="131">
        <f t="shared" si="46"/>
        <v>0</v>
      </c>
      <c r="T143" s="244">
        <v>85</v>
      </c>
      <c r="U143" s="129">
        <f>Eingabe2023!F153</f>
        <v>41</v>
      </c>
      <c r="V143" s="132">
        <f t="shared" si="47"/>
        <v>-44</v>
      </c>
      <c r="W143" s="131">
        <f t="shared" si="48"/>
        <v>-0.51764705882352935</v>
      </c>
      <c r="X143" s="129">
        <v>66</v>
      </c>
      <c r="Y143" s="134">
        <f t="shared" si="49"/>
        <v>0.77647058823529413</v>
      </c>
      <c r="Z143" s="129">
        <f>Eingabe2023!G153</f>
        <v>34</v>
      </c>
      <c r="AA143" s="140">
        <f t="shared" si="50"/>
        <v>0.82926829268292679</v>
      </c>
      <c r="AB143" s="129">
        <v>14</v>
      </c>
      <c r="AC143" s="134">
        <f t="shared" si="51"/>
        <v>0.16470588235294117</v>
      </c>
      <c r="AD143" s="129">
        <f>Eingabe2023!H153</f>
        <v>7</v>
      </c>
      <c r="AE143" s="134">
        <f t="shared" si="52"/>
        <v>0.17073170731707318</v>
      </c>
      <c r="AF143" s="129">
        <v>5</v>
      </c>
      <c r="AG143" s="134">
        <f t="shared" si="53"/>
        <v>5.8823529411764705E-2</v>
      </c>
      <c r="AH143" s="129">
        <f>Eingabe2023!I153</f>
        <v>0</v>
      </c>
      <c r="AI143" s="134">
        <f t="shared" si="54"/>
        <v>0</v>
      </c>
      <c r="AJ143" s="129">
        <v>0</v>
      </c>
      <c r="AK143" s="134">
        <f t="shared" si="55"/>
        <v>0</v>
      </c>
      <c r="AL143" s="129">
        <f>Eingabe2023!J153</f>
        <v>0</v>
      </c>
      <c r="AM143" s="134">
        <f t="shared" si="56"/>
        <v>0</v>
      </c>
    </row>
    <row r="144" spans="2:39" x14ac:dyDescent="0.3">
      <c r="B144" s="124" t="s">
        <v>328</v>
      </c>
      <c r="C144" s="125" t="s">
        <v>291</v>
      </c>
      <c r="D144" s="127" t="s">
        <v>292</v>
      </c>
      <c r="E144" s="129">
        <v>259</v>
      </c>
      <c r="F144" s="129">
        <f>Eingabe2023!C154</f>
        <v>281</v>
      </c>
      <c r="G144" s="132">
        <f t="shared" si="38"/>
        <v>22</v>
      </c>
      <c r="H144" s="131">
        <f t="shared" si="39"/>
        <v>8.4942084942084994E-2</v>
      </c>
      <c r="I144" s="129">
        <v>114</v>
      </c>
      <c r="J144" s="129">
        <f>Eingabe2023!D154</f>
        <v>75</v>
      </c>
      <c r="K144" s="132">
        <f t="shared" si="40"/>
        <v>-39</v>
      </c>
      <c r="L144" s="131">
        <f t="shared" si="41"/>
        <v>-0.34210526315789469</v>
      </c>
      <c r="M144" s="133">
        <f t="shared" si="42"/>
        <v>0.44015444015444016</v>
      </c>
      <c r="N144" s="134">
        <f t="shared" si="43"/>
        <v>0.2669039145907473</v>
      </c>
      <c r="O144" s="116">
        <f t="shared" si="44"/>
        <v>-0.17325052556369286</v>
      </c>
      <c r="P144" s="129">
        <v>0</v>
      </c>
      <c r="Q144" s="129">
        <f>Eingabe2023!E154</f>
        <v>0</v>
      </c>
      <c r="R144" s="132">
        <f t="shared" si="45"/>
        <v>0</v>
      </c>
      <c r="S144" s="131" t="e">
        <f t="shared" si="46"/>
        <v>#DIV/0!</v>
      </c>
      <c r="T144" s="244">
        <v>114</v>
      </c>
      <c r="U144" s="129">
        <f>Eingabe2023!F154</f>
        <v>75</v>
      </c>
      <c r="V144" s="132">
        <f t="shared" si="47"/>
        <v>-39</v>
      </c>
      <c r="W144" s="131">
        <f t="shared" si="48"/>
        <v>-0.34210526315789469</v>
      </c>
      <c r="X144" s="129">
        <v>93</v>
      </c>
      <c r="Y144" s="134">
        <f t="shared" si="49"/>
        <v>0.81578947368421051</v>
      </c>
      <c r="Z144" s="129">
        <f>Eingabe2023!G154</f>
        <v>74</v>
      </c>
      <c r="AA144" s="140">
        <f t="shared" si="50"/>
        <v>0.98666666666666669</v>
      </c>
      <c r="AB144" s="129">
        <v>11</v>
      </c>
      <c r="AC144" s="134">
        <f t="shared" si="51"/>
        <v>9.6491228070175433E-2</v>
      </c>
      <c r="AD144" s="129">
        <f>Eingabe2023!H154</f>
        <v>0</v>
      </c>
      <c r="AE144" s="134">
        <f t="shared" si="52"/>
        <v>0</v>
      </c>
      <c r="AF144" s="129">
        <v>6</v>
      </c>
      <c r="AG144" s="134">
        <f t="shared" si="53"/>
        <v>5.2631578947368418E-2</v>
      </c>
      <c r="AH144" s="129">
        <f>Eingabe2023!I154</f>
        <v>1</v>
      </c>
      <c r="AI144" s="134">
        <f t="shared" si="54"/>
        <v>1.3333333333333334E-2</v>
      </c>
      <c r="AJ144" s="129">
        <v>4</v>
      </c>
      <c r="AK144" s="134">
        <f t="shared" si="55"/>
        <v>3.5087719298245612E-2</v>
      </c>
      <c r="AL144" s="129">
        <f>Eingabe2023!J154</f>
        <v>0</v>
      </c>
      <c r="AM144" s="134">
        <f t="shared" si="56"/>
        <v>0</v>
      </c>
    </row>
    <row r="145" spans="2:39" x14ac:dyDescent="0.3">
      <c r="B145" s="124" t="s">
        <v>328</v>
      </c>
      <c r="C145" s="125" t="s">
        <v>293</v>
      </c>
      <c r="D145" s="127" t="s">
        <v>294</v>
      </c>
      <c r="E145" s="129">
        <v>706</v>
      </c>
      <c r="F145" s="129">
        <f>Eingabe2023!C155</f>
        <v>682</v>
      </c>
      <c r="G145" s="132">
        <f t="shared" si="38"/>
        <v>-24</v>
      </c>
      <c r="H145" s="131">
        <f t="shared" si="39"/>
        <v>-3.3994334277620442E-2</v>
      </c>
      <c r="I145" s="129">
        <v>345</v>
      </c>
      <c r="J145" s="129">
        <f>Eingabe2023!D155</f>
        <v>227</v>
      </c>
      <c r="K145" s="132">
        <f t="shared" si="40"/>
        <v>-118</v>
      </c>
      <c r="L145" s="131">
        <f t="shared" si="41"/>
        <v>-0.34202898550724636</v>
      </c>
      <c r="M145" s="133">
        <f t="shared" si="42"/>
        <v>0.48866855524079322</v>
      </c>
      <c r="N145" s="134">
        <f t="shared" si="43"/>
        <v>0.33284457478005863</v>
      </c>
      <c r="O145" s="116">
        <f t="shared" si="44"/>
        <v>-0.15582398046073459</v>
      </c>
      <c r="P145" s="129">
        <v>7</v>
      </c>
      <c r="Q145" s="129">
        <f>Eingabe2023!E155</f>
        <v>2</v>
      </c>
      <c r="R145" s="132">
        <f t="shared" si="45"/>
        <v>-5</v>
      </c>
      <c r="S145" s="131">
        <f t="shared" si="46"/>
        <v>-0.7142857142857143</v>
      </c>
      <c r="T145" s="244">
        <v>338</v>
      </c>
      <c r="U145" s="129">
        <f>Eingabe2023!F155</f>
        <v>225</v>
      </c>
      <c r="V145" s="132">
        <f t="shared" si="47"/>
        <v>-113</v>
      </c>
      <c r="W145" s="131">
        <f t="shared" si="48"/>
        <v>-0.33431952662721898</v>
      </c>
      <c r="X145" s="129">
        <v>177</v>
      </c>
      <c r="Y145" s="134">
        <f t="shared" si="49"/>
        <v>0.52366863905325445</v>
      </c>
      <c r="Z145" s="129">
        <f>Eingabe2023!G155</f>
        <v>110</v>
      </c>
      <c r="AA145" s="140">
        <f t="shared" si="50"/>
        <v>0.48888888888888887</v>
      </c>
      <c r="AB145" s="129">
        <v>148</v>
      </c>
      <c r="AC145" s="134">
        <f t="shared" si="51"/>
        <v>0.43786982248520712</v>
      </c>
      <c r="AD145" s="129">
        <f>Eingabe2023!H155</f>
        <v>106</v>
      </c>
      <c r="AE145" s="134">
        <f t="shared" si="52"/>
        <v>0.47111111111111109</v>
      </c>
      <c r="AF145" s="129">
        <v>9</v>
      </c>
      <c r="AG145" s="134">
        <f t="shared" si="53"/>
        <v>2.6627218934911243E-2</v>
      </c>
      <c r="AH145" s="129">
        <f>Eingabe2023!I155</f>
        <v>9</v>
      </c>
      <c r="AI145" s="134">
        <f t="shared" si="54"/>
        <v>0.04</v>
      </c>
      <c r="AJ145" s="129">
        <v>4</v>
      </c>
      <c r="AK145" s="134">
        <f t="shared" si="55"/>
        <v>1.1834319526627219E-2</v>
      </c>
      <c r="AL145" s="129">
        <f>Eingabe2023!J155</f>
        <v>0</v>
      </c>
      <c r="AM145" s="134">
        <f t="shared" si="56"/>
        <v>0</v>
      </c>
    </row>
    <row r="146" spans="2:39" x14ac:dyDescent="0.3">
      <c r="B146" s="124" t="s">
        <v>328</v>
      </c>
      <c r="C146" s="125" t="s">
        <v>295</v>
      </c>
      <c r="D146" s="127" t="s">
        <v>296</v>
      </c>
      <c r="E146" s="129">
        <v>446</v>
      </c>
      <c r="F146" s="129">
        <f>Eingabe2023!C156</f>
        <v>409</v>
      </c>
      <c r="G146" s="132">
        <f t="shared" si="38"/>
        <v>-37</v>
      </c>
      <c r="H146" s="131">
        <f t="shared" si="39"/>
        <v>-8.2959641255605399E-2</v>
      </c>
      <c r="I146" s="129">
        <v>242</v>
      </c>
      <c r="J146" s="129">
        <f>Eingabe2023!D156</f>
        <v>204</v>
      </c>
      <c r="K146" s="132">
        <f t="shared" si="40"/>
        <v>-38</v>
      </c>
      <c r="L146" s="131">
        <f t="shared" si="41"/>
        <v>-0.15702479338842978</v>
      </c>
      <c r="M146" s="133">
        <f t="shared" si="42"/>
        <v>0.54260089686098656</v>
      </c>
      <c r="N146" s="134">
        <f t="shared" si="43"/>
        <v>0.49877750611246946</v>
      </c>
      <c r="O146" s="116">
        <f t="shared" si="44"/>
        <v>-4.3823390748517099E-2</v>
      </c>
      <c r="P146" s="129">
        <v>2</v>
      </c>
      <c r="Q146" s="129">
        <f>Eingabe2023!E156</f>
        <v>1</v>
      </c>
      <c r="R146" s="132">
        <f t="shared" si="45"/>
        <v>-1</v>
      </c>
      <c r="S146" s="131">
        <f t="shared" si="46"/>
        <v>-0.5</v>
      </c>
      <c r="T146" s="244">
        <v>240</v>
      </c>
      <c r="U146" s="129">
        <f>Eingabe2023!F156</f>
        <v>203</v>
      </c>
      <c r="V146" s="132">
        <f t="shared" si="47"/>
        <v>-37</v>
      </c>
      <c r="W146" s="131">
        <f t="shared" si="48"/>
        <v>-0.15416666666666667</v>
      </c>
      <c r="X146" s="129">
        <v>189</v>
      </c>
      <c r="Y146" s="134">
        <f t="shared" si="49"/>
        <v>0.78749999999999998</v>
      </c>
      <c r="Z146" s="129">
        <f>Eingabe2023!G156</f>
        <v>169</v>
      </c>
      <c r="AA146" s="140">
        <f t="shared" si="50"/>
        <v>0.83251231527093594</v>
      </c>
      <c r="AB146" s="129">
        <v>25</v>
      </c>
      <c r="AC146" s="134">
        <f t="shared" si="51"/>
        <v>0.10416666666666667</v>
      </c>
      <c r="AD146" s="129">
        <f>Eingabe2023!H156</f>
        <v>16</v>
      </c>
      <c r="AE146" s="134">
        <f t="shared" si="52"/>
        <v>7.8817733990147784E-2</v>
      </c>
      <c r="AF146" s="129">
        <v>25</v>
      </c>
      <c r="AG146" s="134">
        <f t="shared" si="53"/>
        <v>0.10416666666666667</v>
      </c>
      <c r="AH146" s="129">
        <f>Eingabe2023!I156</f>
        <v>18</v>
      </c>
      <c r="AI146" s="134">
        <f t="shared" si="54"/>
        <v>8.8669950738916259E-2</v>
      </c>
      <c r="AJ146" s="129">
        <v>1</v>
      </c>
      <c r="AK146" s="134">
        <f t="shared" si="55"/>
        <v>4.1666666666666666E-3</v>
      </c>
      <c r="AL146" s="129">
        <f>Eingabe2023!J156</f>
        <v>0</v>
      </c>
      <c r="AM146" s="134">
        <f t="shared" si="56"/>
        <v>0</v>
      </c>
    </row>
    <row r="147" spans="2:39" x14ac:dyDescent="0.3">
      <c r="B147" s="124" t="s">
        <v>328</v>
      </c>
      <c r="C147" s="125" t="s">
        <v>297</v>
      </c>
      <c r="D147" s="127" t="s">
        <v>298</v>
      </c>
      <c r="E147" s="129">
        <v>271</v>
      </c>
      <c r="F147" s="129">
        <f>Eingabe2023!C157</f>
        <v>257</v>
      </c>
      <c r="G147" s="132">
        <f t="shared" si="38"/>
        <v>-14</v>
      </c>
      <c r="H147" s="131">
        <f t="shared" si="39"/>
        <v>-5.1660516605166018E-2</v>
      </c>
      <c r="I147" s="129">
        <v>138</v>
      </c>
      <c r="J147" s="129">
        <f>Eingabe2023!D157</f>
        <v>125</v>
      </c>
      <c r="K147" s="132">
        <f t="shared" si="40"/>
        <v>-13</v>
      </c>
      <c r="L147" s="131">
        <f t="shared" si="41"/>
        <v>-9.4202898550724612E-2</v>
      </c>
      <c r="M147" s="133">
        <f t="shared" si="42"/>
        <v>0.5092250922509225</v>
      </c>
      <c r="N147" s="134">
        <f t="shared" si="43"/>
        <v>0.48638132295719844</v>
      </c>
      <c r="O147" s="116">
        <f t="shared" si="44"/>
        <v>-2.2843769293724059E-2</v>
      </c>
      <c r="P147" s="129">
        <v>1</v>
      </c>
      <c r="Q147" s="129">
        <f>Eingabe2023!E157</f>
        <v>2</v>
      </c>
      <c r="R147" s="132">
        <f t="shared" si="45"/>
        <v>1</v>
      </c>
      <c r="S147" s="131">
        <f t="shared" si="46"/>
        <v>1</v>
      </c>
      <c r="T147" s="244">
        <v>137</v>
      </c>
      <c r="U147" s="129">
        <f>Eingabe2023!F157</f>
        <v>123</v>
      </c>
      <c r="V147" s="132">
        <f t="shared" si="47"/>
        <v>-14</v>
      </c>
      <c r="W147" s="131">
        <f t="shared" si="48"/>
        <v>-0.1021897810218978</v>
      </c>
      <c r="X147" s="129">
        <v>74</v>
      </c>
      <c r="Y147" s="134">
        <f t="shared" si="49"/>
        <v>0.54014598540145986</v>
      </c>
      <c r="Z147" s="129">
        <f>Eingabe2023!G157</f>
        <v>48</v>
      </c>
      <c r="AA147" s="140">
        <f t="shared" si="50"/>
        <v>0.3902439024390244</v>
      </c>
      <c r="AB147" s="129">
        <v>61</v>
      </c>
      <c r="AC147" s="134">
        <f t="shared" si="51"/>
        <v>0.44525547445255476</v>
      </c>
      <c r="AD147" s="129">
        <f>Eingabe2023!H157</f>
        <v>70</v>
      </c>
      <c r="AE147" s="134">
        <f t="shared" si="52"/>
        <v>0.56910569105691056</v>
      </c>
      <c r="AF147" s="129">
        <v>2</v>
      </c>
      <c r="AG147" s="134">
        <f t="shared" si="53"/>
        <v>1.4598540145985401E-2</v>
      </c>
      <c r="AH147" s="129">
        <f>Eingabe2023!I157</f>
        <v>5</v>
      </c>
      <c r="AI147" s="134">
        <f t="shared" si="54"/>
        <v>4.065040650406504E-2</v>
      </c>
      <c r="AJ147" s="129">
        <v>0</v>
      </c>
      <c r="AK147" s="134">
        <f t="shared" si="55"/>
        <v>0</v>
      </c>
      <c r="AL147" s="129">
        <f>Eingabe2023!J157</f>
        <v>0</v>
      </c>
      <c r="AM147" s="134">
        <f t="shared" si="56"/>
        <v>0</v>
      </c>
    </row>
    <row r="148" spans="2:39" x14ac:dyDescent="0.3">
      <c r="B148" s="124" t="s">
        <v>328</v>
      </c>
      <c r="C148" s="125" t="s">
        <v>299</v>
      </c>
      <c r="D148" s="127" t="s">
        <v>300</v>
      </c>
      <c r="E148" s="129">
        <v>689</v>
      </c>
      <c r="F148" s="129">
        <f>Eingabe2023!C158</f>
        <v>606</v>
      </c>
      <c r="G148" s="132">
        <f t="shared" si="38"/>
        <v>-83</v>
      </c>
      <c r="H148" s="131">
        <f t="shared" si="39"/>
        <v>-0.12046444121915822</v>
      </c>
      <c r="I148" s="129">
        <v>274</v>
      </c>
      <c r="J148" s="129">
        <f>Eingabe2023!D158</f>
        <v>152</v>
      </c>
      <c r="K148" s="132">
        <f t="shared" si="40"/>
        <v>-122</v>
      </c>
      <c r="L148" s="131">
        <f t="shared" si="41"/>
        <v>-0.44525547445255476</v>
      </c>
      <c r="M148" s="133">
        <f t="shared" si="42"/>
        <v>0.39767779390420899</v>
      </c>
      <c r="N148" s="134">
        <f t="shared" si="43"/>
        <v>0.25082508250825081</v>
      </c>
      <c r="O148" s="116">
        <f t="shared" si="44"/>
        <v>-0.14685271139595818</v>
      </c>
      <c r="P148" s="129">
        <v>2</v>
      </c>
      <c r="Q148" s="129">
        <f>Eingabe2023!E158</f>
        <v>1</v>
      </c>
      <c r="R148" s="132">
        <f t="shared" si="45"/>
        <v>-1</v>
      </c>
      <c r="S148" s="131">
        <f t="shared" si="46"/>
        <v>-0.5</v>
      </c>
      <c r="T148" s="244">
        <v>272</v>
      </c>
      <c r="U148" s="129">
        <f>Eingabe2023!F158</f>
        <v>151</v>
      </c>
      <c r="V148" s="132">
        <f t="shared" si="47"/>
        <v>-121</v>
      </c>
      <c r="W148" s="131">
        <f t="shared" si="48"/>
        <v>-0.44485294117647056</v>
      </c>
      <c r="X148" s="129">
        <v>191</v>
      </c>
      <c r="Y148" s="134">
        <f t="shared" si="49"/>
        <v>0.70220588235294112</v>
      </c>
      <c r="Z148" s="129">
        <f>Eingabe2023!G158</f>
        <v>116</v>
      </c>
      <c r="AA148" s="140">
        <f t="shared" si="50"/>
        <v>0.76821192052980136</v>
      </c>
      <c r="AB148" s="129">
        <v>68</v>
      </c>
      <c r="AC148" s="134">
        <f t="shared" si="51"/>
        <v>0.25</v>
      </c>
      <c r="AD148" s="129">
        <f>Eingabe2023!H158</f>
        <v>29</v>
      </c>
      <c r="AE148" s="134">
        <f t="shared" si="52"/>
        <v>0.19205298013245034</v>
      </c>
      <c r="AF148" s="129">
        <v>8</v>
      </c>
      <c r="AG148" s="134">
        <f t="shared" si="53"/>
        <v>2.9411764705882353E-2</v>
      </c>
      <c r="AH148" s="129">
        <f>Eingabe2023!I158</f>
        <v>6</v>
      </c>
      <c r="AI148" s="134">
        <f t="shared" si="54"/>
        <v>3.9735099337748346E-2</v>
      </c>
      <c r="AJ148" s="129">
        <v>5</v>
      </c>
      <c r="AK148" s="134">
        <f t="shared" si="55"/>
        <v>1.8382352941176471E-2</v>
      </c>
      <c r="AL148" s="129">
        <f>Eingabe2023!J158</f>
        <v>0</v>
      </c>
      <c r="AM148" s="134">
        <f t="shared" si="56"/>
        <v>0</v>
      </c>
    </row>
    <row r="149" spans="2:39" x14ac:dyDescent="0.3">
      <c r="B149" s="124" t="s">
        <v>328</v>
      </c>
      <c r="C149" s="125" t="s">
        <v>301</v>
      </c>
      <c r="D149" s="127" t="s">
        <v>302</v>
      </c>
      <c r="E149" s="129">
        <v>272</v>
      </c>
      <c r="F149" s="129">
        <f>Eingabe2023!C159</f>
        <v>238</v>
      </c>
      <c r="G149" s="132">
        <f t="shared" si="38"/>
        <v>-34</v>
      </c>
      <c r="H149" s="131">
        <f t="shared" si="39"/>
        <v>-0.125</v>
      </c>
      <c r="I149" s="129">
        <v>124</v>
      </c>
      <c r="J149" s="129">
        <f>Eingabe2023!D159</f>
        <v>113</v>
      </c>
      <c r="K149" s="132">
        <f t="shared" si="40"/>
        <v>-11</v>
      </c>
      <c r="L149" s="131">
        <f t="shared" si="41"/>
        <v>-8.8709677419354871E-2</v>
      </c>
      <c r="M149" s="133">
        <f t="shared" si="42"/>
        <v>0.45588235294117646</v>
      </c>
      <c r="N149" s="134">
        <f t="shared" si="43"/>
        <v>0.47478991596638653</v>
      </c>
      <c r="O149" s="116">
        <f t="shared" si="44"/>
        <v>1.8907563025210072E-2</v>
      </c>
      <c r="P149" s="129">
        <v>0</v>
      </c>
      <c r="Q149" s="129">
        <f>Eingabe2023!E159</f>
        <v>2</v>
      </c>
      <c r="R149" s="132">
        <f t="shared" si="45"/>
        <v>2</v>
      </c>
      <c r="S149" s="131" t="e">
        <f t="shared" si="46"/>
        <v>#DIV/0!</v>
      </c>
      <c r="T149" s="244">
        <v>124</v>
      </c>
      <c r="U149" s="129">
        <f>Eingabe2023!F159</f>
        <v>111</v>
      </c>
      <c r="V149" s="132">
        <f t="shared" si="47"/>
        <v>-13</v>
      </c>
      <c r="W149" s="131">
        <f t="shared" si="48"/>
        <v>-0.10483870967741937</v>
      </c>
      <c r="X149" s="129">
        <v>89</v>
      </c>
      <c r="Y149" s="134">
        <f t="shared" si="49"/>
        <v>0.717741935483871</v>
      </c>
      <c r="Z149" s="129">
        <f>Eingabe2023!G159</f>
        <v>68</v>
      </c>
      <c r="AA149" s="140">
        <f t="shared" si="50"/>
        <v>0.61261261261261257</v>
      </c>
      <c r="AB149" s="129">
        <v>31</v>
      </c>
      <c r="AC149" s="134">
        <f t="shared" si="51"/>
        <v>0.25</v>
      </c>
      <c r="AD149" s="129">
        <f>Eingabe2023!H159</f>
        <v>42</v>
      </c>
      <c r="AE149" s="134">
        <f t="shared" si="52"/>
        <v>0.3783783783783784</v>
      </c>
      <c r="AF149" s="129">
        <v>2</v>
      </c>
      <c r="AG149" s="134">
        <f t="shared" si="53"/>
        <v>1.6129032258064516E-2</v>
      </c>
      <c r="AH149" s="129">
        <f>Eingabe2023!I159</f>
        <v>1</v>
      </c>
      <c r="AI149" s="134">
        <f t="shared" si="54"/>
        <v>9.0090090090090089E-3</v>
      </c>
      <c r="AJ149" s="129">
        <v>2</v>
      </c>
      <c r="AK149" s="134">
        <f t="shared" si="55"/>
        <v>1.6129032258064516E-2</v>
      </c>
      <c r="AL149" s="129">
        <f>Eingabe2023!J159</f>
        <v>0</v>
      </c>
      <c r="AM149" s="134">
        <f t="shared" si="56"/>
        <v>0</v>
      </c>
    </row>
    <row r="150" spans="2:39" x14ac:dyDescent="0.3">
      <c r="B150" s="124" t="s">
        <v>328</v>
      </c>
      <c r="C150" s="125" t="s">
        <v>303</v>
      </c>
      <c r="D150" s="127" t="s">
        <v>304</v>
      </c>
      <c r="E150" s="129">
        <v>260</v>
      </c>
      <c r="F150" s="129">
        <f>Eingabe2023!C160</f>
        <v>251</v>
      </c>
      <c r="G150" s="132">
        <f t="shared" si="38"/>
        <v>-9</v>
      </c>
      <c r="H150" s="131">
        <f t="shared" si="39"/>
        <v>-3.4615384615384603E-2</v>
      </c>
      <c r="I150" s="129">
        <v>82</v>
      </c>
      <c r="J150" s="129">
        <f>Eingabe2023!D160</f>
        <v>74</v>
      </c>
      <c r="K150" s="132">
        <f t="shared" si="40"/>
        <v>-8</v>
      </c>
      <c r="L150" s="131">
        <f t="shared" si="41"/>
        <v>-9.7560975609756073E-2</v>
      </c>
      <c r="M150" s="133">
        <f t="shared" si="42"/>
        <v>0.31538461538461537</v>
      </c>
      <c r="N150" s="134">
        <f t="shared" si="43"/>
        <v>0.29482071713147412</v>
      </c>
      <c r="O150" s="116">
        <f t="shared" si="44"/>
        <v>-2.0563898253141255E-2</v>
      </c>
      <c r="P150" s="129">
        <v>0</v>
      </c>
      <c r="Q150" s="129">
        <f>Eingabe2023!E160</f>
        <v>0</v>
      </c>
      <c r="R150" s="132">
        <f t="shared" si="45"/>
        <v>0</v>
      </c>
      <c r="S150" s="131" t="e">
        <f t="shared" si="46"/>
        <v>#DIV/0!</v>
      </c>
      <c r="T150" s="244">
        <v>82</v>
      </c>
      <c r="U150" s="129">
        <f>Eingabe2023!F160</f>
        <v>74</v>
      </c>
      <c r="V150" s="132">
        <f t="shared" si="47"/>
        <v>-8</v>
      </c>
      <c r="W150" s="131">
        <f t="shared" si="48"/>
        <v>-9.7560975609756073E-2</v>
      </c>
      <c r="X150" s="129">
        <v>66</v>
      </c>
      <c r="Y150" s="134">
        <f t="shared" si="49"/>
        <v>0.80487804878048785</v>
      </c>
      <c r="Z150" s="129">
        <f>Eingabe2023!G160</f>
        <v>58</v>
      </c>
      <c r="AA150" s="140">
        <f t="shared" si="50"/>
        <v>0.78378378378378377</v>
      </c>
      <c r="AB150" s="129">
        <v>12</v>
      </c>
      <c r="AC150" s="134">
        <f t="shared" si="51"/>
        <v>0.14634146341463414</v>
      </c>
      <c r="AD150" s="129">
        <f>Eingabe2023!H160</f>
        <v>15</v>
      </c>
      <c r="AE150" s="134">
        <f t="shared" si="52"/>
        <v>0.20270270270270271</v>
      </c>
      <c r="AF150" s="129">
        <v>3</v>
      </c>
      <c r="AG150" s="134">
        <f t="shared" si="53"/>
        <v>3.6585365853658534E-2</v>
      </c>
      <c r="AH150" s="129">
        <f>Eingabe2023!I160</f>
        <v>1</v>
      </c>
      <c r="AI150" s="134">
        <f t="shared" si="54"/>
        <v>1.3513513513513514E-2</v>
      </c>
      <c r="AJ150" s="129">
        <v>1</v>
      </c>
      <c r="AK150" s="134">
        <f t="shared" si="55"/>
        <v>1.2195121951219513E-2</v>
      </c>
      <c r="AL150" s="129">
        <f>Eingabe2023!J160</f>
        <v>0</v>
      </c>
      <c r="AM150" s="134">
        <f t="shared" si="56"/>
        <v>0</v>
      </c>
    </row>
    <row r="151" spans="2:39" x14ac:dyDescent="0.3">
      <c r="B151" s="124" t="s">
        <v>328</v>
      </c>
      <c r="C151" s="125" t="s">
        <v>305</v>
      </c>
      <c r="D151" s="127" t="s">
        <v>306</v>
      </c>
      <c r="E151" s="129">
        <v>490</v>
      </c>
      <c r="F151" s="129">
        <f>Eingabe2023!C161</f>
        <v>477</v>
      </c>
      <c r="G151" s="132">
        <f t="shared" si="38"/>
        <v>-13</v>
      </c>
      <c r="H151" s="131">
        <f t="shared" si="39"/>
        <v>-2.6530612244897944E-2</v>
      </c>
      <c r="I151" s="129">
        <v>53</v>
      </c>
      <c r="J151" s="129">
        <f>Eingabe2023!D161</f>
        <v>43</v>
      </c>
      <c r="K151" s="132">
        <f t="shared" si="40"/>
        <v>-10</v>
      </c>
      <c r="L151" s="131">
        <f t="shared" si="41"/>
        <v>-0.18867924528301883</v>
      </c>
      <c r="M151" s="133">
        <f t="shared" si="42"/>
        <v>0.10816326530612246</v>
      </c>
      <c r="N151" s="134">
        <f t="shared" si="43"/>
        <v>9.0146750524109018E-2</v>
      </c>
      <c r="O151" s="116">
        <f t="shared" si="44"/>
        <v>-1.8016514782013437E-2</v>
      </c>
      <c r="P151" s="129">
        <v>0</v>
      </c>
      <c r="Q151" s="129">
        <f>Eingabe2023!E161</f>
        <v>0</v>
      </c>
      <c r="R151" s="132">
        <f t="shared" si="45"/>
        <v>0</v>
      </c>
      <c r="S151" s="131" t="e">
        <f t="shared" si="46"/>
        <v>#DIV/0!</v>
      </c>
      <c r="T151" s="244">
        <v>53</v>
      </c>
      <c r="U151" s="129">
        <f>Eingabe2023!F161</f>
        <v>43</v>
      </c>
      <c r="V151" s="132">
        <f t="shared" si="47"/>
        <v>-10</v>
      </c>
      <c r="W151" s="131">
        <f t="shared" si="48"/>
        <v>-0.18867924528301883</v>
      </c>
      <c r="X151" s="129">
        <v>31</v>
      </c>
      <c r="Y151" s="134">
        <f t="shared" si="49"/>
        <v>0.58490566037735847</v>
      </c>
      <c r="Z151" s="129">
        <f>Eingabe2023!G161</f>
        <v>26</v>
      </c>
      <c r="AA151" s="140">
        <f t="shared" si="50"/>
        <v>0.60465116279069764</v>
      </c>
      <c r="AB151" s="129">
        <v>18</v>
      </c>
      <c r="AC151" s="134">
        <f t="shared" si="51"/>
        <v>0.33962264150943394</v>
      </c>
      <c r="AD151" s="129">
        <f>Eingabe2023!H161</f>
        <v>13</v>
      </c>
      <c r="AE151" s="134">
        <f t="shared" si="52"/>
        <v>0.30232558139534882</v>
      </c>
      <c r="AF151" s="129">
        <v>2</v>
      </c>
      <c r="AG151" s="134">
        <f t="shared" si="53"/>
        <v>3.7735849056603772E-2</v>
      </c>
      <c r="AH151" s="129">
        <f>Eingabe2023!I161</f>
        <v>4</v>
      </c>
      <c r="AI151" s="134">
        <f t="shared" si="54"/>
        <v>9.3023255813953487E-2</v>
      </c>
      <c r="AJ151" s="129">
        <v>2</v>
      </c>
      <c r="AK151" s="134">
        <f t="shared" si="55"/>
        <v>3.7735849056603772E-2</v>
      </c>
      <c r="AL151" s="129">
        <f>Eingabe2023!J161</f>
        <v>0</v>
      </c>
      <c r="AM151" s="134">
        <f t="shared" si="56"/>
        <v>0</v>
      </c>
    </row>
    <row r="152" spans="2:39" x14ac:dyDescent="0.3">
      <c r="B152" s="124" t="s">
        <v>328</v>
      </c>
      <c r="C152" s="125" t="s">
        <v>307</v>
      </c>
      <c r="D152" s="127" t="s">
        <v>308</v>
      </c>
      <c r="E152" s="129">
        <v>390</v>
      </c>
      <c r="F152" s="129">
        <f>Eingabe2023!C162</f>
        <v>350</v>
      </c>
      <c r="G152" s="132">
        <f t="shared" si="38"/>
        <v>-40</v>
      </c>
      <c r="H152" s="131">
        <f t="shared" si="39"/>
        <v>-0.10256410256410253</v>
      </c>
      <c r="I152" s="129">
        <v>158</v>
      </c>
      <c r="J152" s="129">
        <f>Eingabe2023!D162</f>
        <v>133</v>
      </c>
      <c r="K152" s="132">
        <f t="shared" si="40"/>
        <v>-25</v>
      </c>
      <c r="L152" s="131">
        <f t="shared" si="41"/>
        <v>-0.15822784810126578</v>
      </c>
      <c r="M152" s="133">
        <f t="shared" si="42"/>
        <v>0.40512820512820513</v>
      </c>
      <c r="N152" s="134">
        <f t="shared" si="43"/>
        <v>0.38</v>
      </c>
      <c r="O152" s="116">
        <f t="shared" si="44"/>
        <v>-2.5128205128205128E-2</v>
      </c>
      <c r="P152" s="129">
        <v>0</v>
      </c>
      <c r="Q152" s="129">
        <f>Eingabe2023!E162</f>
        <v>1</v>
      </c>
      <c r="R152" s="132">
        <f t="shared" si="45"/>
        <v>1</v>
      </c>
      <c r="S152" s="131" t="e">
        <f t="shared" si="46"/>
        <v>#DIV/0!</v>
      </c>
      <c r="T152" s="244">
        <v>158</v>
      </c>
      <c r="U152" s="129">
        <f>Eingabe2023!F162</f>
        <v>132</v>
      </c>
      <c r="V152" s="132">
        <f t="shared" si="47"/>
        <v>-26</v>
      </c>
      <c r="W152" s="131">
        <f t="shared" si="48"/>
        <v>-0.16455696202531644</v>
      </c>
      <c r="X152" s="129">
        <v>90</v>
      </c>
      <c r="Y152" s="134">
        <f t="shared" si="49"/>
        <v>0.569620253164557</v>
      </c>
      <c r="Z152" s="129">
        <f>Eingabe2023!G162</f>
        <v>61</v>
      </c>
      <c r="AA152" s="140">
        <f t="shared" si="50"/>
        <v>0.4621212121212121</v>
      </c>
      <c r="AB152" s="129">
        <v>63</v>
      </c>
      <c r="AC152" s="134">
        <f t="shared" si="51"/>
        <v>0.39873417721518989</v>
      </c>
      <c r="AD152" s="129">
        <f>Eingabe2023!H162</f>
        <v>68</v>
      </c>
      <c r="AE152" s="134">
        <f t="shared" si="52"/>
        <v>0.51515151515151514</v>
      </c>
      <c r="AF152" s="129">
        <v>5</v>
      </c>
      <c r="AG152" s="134">
        <f t="shared" si="53"/>
        <v>3.1645569620253167E-2</v>
      </c>
      <c r="AH152" s="129">
        <f>Eingabe2023!I162</f>
        <v>3</v>
      </c>
      <c r="AI152" s="134">
        <f t="shared" si="54"/>
        <v>2.2727272727272728E-2</v>
      </c>
      <c r="AJ152" s="129">
        <v>0</v>
      </c>
      <c r="AK152" s="134">
        <f t="shared" si="55"/>
        <v>0</v>
      </c>
      <c r="AL152" s="129">
        <f>Eingabe2023!J162</f>
        <v>0</v>
      </c>
      <c r="AM152" s="134">
        <f t="shared" si="56"/>
        <v>0</v>
      </c>
    </row>
    <row r="153" spans="2:39" x14ac:dyDescent="0.3">
      <c r="B153" s="124" t="s">
        <v>328</v>
      </c>
      <c r="C153" s="125" t="s">
        <v>309</v>
      </c>
      <c r="D153" s="127" t="s">
        <v>310</v>
      </c>
      <c r="E153" s="129">
        <v>435</v>
      </c>
      <c r="F153" s="129">
        <f>Eingabe2023!C163</f>
        <v>398</v>
      </c>
      <c r="G153" s="132">
        <f t="shared" si="38"/>
        <v>-37</v>
      </c>
      <c r="H153" s="131">
        <f t="shared" si="39"/>
        <v>-8.5057471264367801E-2</v>
      </c>
      <c r="I153" s="129">
        <v>134</v>
      </c>
      <c r="J153" s="129">
        <f>Eingabe2023!D163</f>
        <v>111</v>
      </c>
      <c r="K153" s="132">
        <f t="shared" si="40"/>
        <v>-23</v>
      </c>
      <c r="L153" s="131">
        <f t="shared" si="41"/>
        <v>-0.17164179104477617</v>
      </c>
      <c r="M153" s="133">
        <f t="shared" si="42"/>
        <v>0.30804597701149428</v>
      </c>
      <c r="N153" s="134">
        <f t="shared" si="43"/>
        <v>0.27889447236180903</v>
      </c>
      <c r="O153" s="116">
        <f t="shared" si="44"/>
        <v>-2.9151504649685245E-2</v>
      </c>
      <c r="P153" s="129">
        <v>1</v>
      </c>
      <c r="Q153" s="129">
        <f>Eingabe2023!E163</f>
        <v>0</v>
      </c>
      <c r="R153" s="132">
        <f t="shared" si="45"/>
        <v>-1</v>
      </c>
      <c r="S153" s="131">
        <f t="shared" si="46"/>
        <v>-1</v>
      </c>
      <c r="T153" s="244">
        <v>133</v>
      </c>
      <c r="U153" s="129">
        <f>Eingabe2023!F163</f>
        <v>111</v>
      </c>
      <c r="V153" s="132">
        <f t="shared" si="47"/>
        <v>-22</v>
      </c>
      <c r="W153" s="131">
        <f t="shared" si="48"/>
        <v>-0.16541353383458646</v>
      </c>
      <c r="X153" s="129">
        <v>84</v>
      </c>
      <c r="Y153" s="134">
        <f t="shared" si="49"/>
        <v>0.63157894736842102</v>
      </c>
      <c r="Z153" s="129">
        <f>Eingabe2023!G163</f>
        <v>82</v>
      </c>
      <c r="AA153" s="140">
        <f t="shared" si="50"/>
        <v>0.73873873873873874</v>
      </c>
      <c r="AB153" s="129">
        <v>26</v>
      </c>
      <c r="AC153" s="134">
        <f t="shared" si="51"/>
        <v>0.19548872180451127</v>
      </c>
      <c r="AD153" s="129">
        <f>Eingabe2023!H163</f>
        <v>28</v>
      </c>
      <c r="AE153" s="134">
        <f t="shared" si="52"/>
        <v>0.25225225225225223</v>
      </c>
      <c r="AF153" s="129">
        <v>6</v>
      </c>
      <c r="AG153" s="134">
        <f t="shared" si="53"/>
        <v>4.5112781954887216E-2</v>
      </c>
      <c r="AH153" s="129">
        <f>Eingabe2023!I163</f>
        <v>1</v>
      </c>
      <c r="AI153" s="134">
        <f t="shared" si="54"/>
        <v>9.0090090090090089E-3</v>
      </c>
      <c r="AJ153" s="129">
        <v>17</v>
      </c>
      <c r="AK153" s="134">
        <f t="shared" si="55"/>
        <v>0.12781954887218044</v>
      </c>
      <c r="AL153" s="129">
        <f>Eingabe2023!J163</f>
        <v>0</v>
      </c>
      <c r="AM153" s="134">
        <f t="shared" si="56"/>
        <v>0</v>
      </c>
    </row>
    <row r="154" spans="2:39" x14ac:dyDescent="0.3">
      <c r="B154" s="124" t="s">
        <v>328</v>
      </c>
      <c r="C154" s="125" t="s">
        <v>311</v>
      </c>
      <c r="D154" s="127" t="s">
        <v>312</v>
      </c>
      <c r="E154" s="129">
        <v>302</v>
      </c>
      <c r="F154" s="129">
        <f>Eingabe2023!C164</f>
        <v>295</v>
      </c>
      <c r="G154" s="132">
        <f t="shared" si="38"/>
        <v>-7</v>
      </c>
      <c r="H154" s="131">
        <f t="shared" si="39"/>
        <v>-2.3178807947019875E-2</v>
      </c>
      <c r="I154" s="129">
        <v>167</v>
      </c>
      <c r="J154" s="129">
        <f>Eingabe2023!D164</f>
        <v>79</v>
      </c>
      <c r="K154" s="132">
        <f t="shared" si="40"/>
        <v>-88</v>
      </c>
      <c r="L154" s="131">
        <f t="shared" si="41"/>
        <v>-0.52694610778443107</v>
      </c>
      <c r="M154" s="133">
        <f t="shared" si="42"/>
        <v>0.55298013245033117</v>
      </c>
      <c r="N154" s="134">
        <f t="shared" si="43"/>
        <v>0.26779661016949152</v>
      </c>
      <c r="O154" s="116">
        <f t="shared" si="44"/>
        <v>-0.28518352228083965</v>
      </c>
      <c r="P154" s="129">
        <v>0</v>
      </c>
      <c r="Q154" s="129">
        <f>Eingabe2023!E164</f>
        <v>1</v>
      </c>
      <c r="R154" s="132">
        <f t="shared" si="45"/>
        <v>1</v>
      </c>
      <c r="S154" s="131" t="e">
        <f t="shared" si="46"/>
        <v>#DIV/0!</v>
      </c>
      <c r="T154" s="244">
        <v>167</v>
      </c>
      <c r="U154" s="129">
        <f>Eingabe2023!F164</f>
        <v>78</v>
      </c>
      <c r="V154" s="132">
        <f t="shared" si="47"/>
        <v>-89</v>
      </c>
      <c r="W154" s="131">
        <f t="shared" si="48"/>
        <v>-0.53293413173652693</v>
      </c>
      <c r="X154" s="129">
        <v>117</v>
      </c>
      <c r="Y154" s="134">
        <f t="shared" si="49"/>
        <v>0.70059880239520955</v>
      </c>
      <c r="Z154" s="129">
        <f>Eingabe2023!G164</f>
        <v>57</v>
      </c>
      <c r="AA154" s="140">
        <f t="shared" si="50"/>
        <v>0.73076923076923073</v>
      </c>
      <c r="AB154" s="129">
        <v>48</v>
      </c>
      <c r="AC154" s="134">
        <f t="shared" si="51"/>
        <v>0.28742514970059879</v>
      </c>
      <c r="AD154" s="129">
        <f>Eingabe2023!H164</f>
        <v>20</v>
      </c>
      <c r="AE154" s="134">
        <f t="shared" si="52"/>
        <v>0.25641025641025639</v>
      </c>
      <c r="AF154" s="129">
        <v>1</v>
      </c>
      <c r="AG154" s="134">
        <f t="shared" si="53"/>
        <v>5.9880239520958087E-3</v>
      </c>
      <c r="AH154" s="129">
        <f>Eingabe2023!I164</f>
        <v>1</v>
      </c>
      <c r="AI154" s="134">
        <f t="shared" si="54"/>
        <v>1.282051282051282E-2</v>
      </c>
      <c r="AJ154" s="129">
        <v>1</v>
      </c>
      <c r="AK154" s="134">
        <f t="shared" si="55"/>
        <v>5.9880239520958087E-3</v>
      </c>
      <c r="AL154" s="129">
        <f>Eingabe2023!J164</f>
        <v>0</v>
      </c>
      <c r="AM154" s="134">
        <f t="shared" si="56"/>
        <v>0</v>
      </c>
    </row>
    <row r="155" spans="2:39" x14ac:dyDescent="0.3">
      <c r="B155" s="124" t="s">
        <v>328</v>
      </c>
      <c r="C155" s="125" t="s">
        <v>313</v>
      </c>
      <c r="D155" s="127" t="s">
        <v>314</v>
      </c>
      <c r="E155" s="129">
        <v>364</v>
      </c>
      <c r="F155" s="129">
        <f>Eingabe2023!C165</f>
        <v>350</v>
      </c>
      <c r="G155" s="132">
        <f t="shared" si="38"/>
        <v>-14</v>
      </c>
      <c r="H155" s="131">
        <f t="shared" si="39"/>
        <v>-3.8461538461538436E-2</v>
      </c>
      <c r="I155" s="129">
        <v>99</v>
      </c>
      <c r="J155" s="129">
        <f>Eingabe2023!D165</f>
        <v>82</v>
      </c>
      <c r="K155" s="132">
        <f t="shared" si="40"/>
        <v>-17</v>
      </c>
      <c r="L155" s="131">
        <f t="shared" si="41"/>
        <v>-0.17171717171717171</v>
      </c>
      <c r="M155" s="133">
        <f t="shared" si="42"/>
        <v>0.27197802197802196</v>
      </c>
      <c r="N155" s="134">
        <f t="shared" si="43"/>
        <v>0.23428571428571429</v>
      </c>
      <c r="O155" s="116">
        <f t="shared" si="44"/>
        <v>-3.7692307692307664E-2</v>
      </c>
      <c r="P155" s="129">
        <v>0</v>
      </c>
      <c r="Q155" s="129">
        <f>Eingabe2023!E165</f>
        <v>1</v>
      </c>
      <c r="R155" s="132">
        <f t="shared" si="45"/>
        <v>1</v>
      </c>
      <c r="S155" s="131" t="e">
        <f t="shared" si="46"/>
        <v>#DIV/0!</v>
      </c>
      <c r="T155" s="244">
        <v>99</v>
      </c>
      <c r="U155" s="129">
        <f>Eingabe2023!F165</f>
        <v>81</v>
      </c>
      <c r="V155" s="132">
        <f t="shared" si="47"/>
        <v>-18</v>
      </c>
      <c r="W155" s="131">
        <f t="shared" si="48"/>
        <v>-0.18181818181818177</v>
      </c>
      <c r="X155" s="129">
        <v>65</v>
      </c>
      <c r="Y155" s="134">
        <f t="shared" si="49"/>
        <v>0.65656565656565657</v>
      </c>
      <c r="Z155" s="129">
        <f>Eingabe2023!G165</f>
        <v>62</v>
      </c>
      <c r="AA155" s="140">
        <f t="shared" si="50"/>
        <v>0.76543209876543206</v>
      </c>
      <c r="AB155" s="129">
        <v>23</v>
      </c>
      <c r="AC155" s="134">
        <f t="shared" si="51"/>
        <v>0.23232323232323232</v>
      </c>
      <c r="AD155" s="129">
        <f>Eingabe2023!H165</f>
        <v>13</v>
      </c>
      <c r="AE155" s="134">
        <f t="shared" si="52"/>
        <v>0.16049382716049382</v>
      </c>
      <c r="AF155" s="129">
        <v>9</v>
      </c>
      <c r="AG155" s="134">
        <f t="shared" si="53"/>
        <v>9.0909090909090912E-2</v>
      </c>
      <c r="AH155" s="129">
        <f>Eingabe2023!I165</f>
        <v>6</v>
      </c>
      <c r="AI155" s="134">
        <f t="shared" si="54"/>
        <v>7.407407407407407E-2</v>
      </c>
      <c r="AJ155" s="129">
        <v>2</v>
      </c>
      <c r="AK155" s="134">
        <f t="shared" si="55"/>
        <v>2.0202020202020204E-2</v>
      </c>
      <c r="AL155" s="129">
        <f>Eingabe2023!J165</f>
        <v>0</v>
      </c>
      <c r="AM155" s="134">
        <f t="shared" si="56"/>
        <v>0</v>
      </c>
    </row>
    <row r="156" spans="2:39" x14ac:dyDescent="0.3">
      <c r="B156" s="124" t="s">
        <v>328</v>
      </c>
      <c r="C156" s="125" t="s">
        <v>315</v>
      </c>
      <c r="D156" s="127" t="s">
        <v>316</v>
      </c>
      <c r="E156" s="129">
        <v>600</v>
      </c>
      <c r="F156" s="129">
        <f>Eingabe2023!C166</f>
        <v>591</v>
      </c>
      <c r="G156" s="132">
        <f t="shared" si="38"/>
        <v>-9</v>
      </c>
      <c r="H156" s="131">
        <f t="shared" si="39"/>
        <v>-1.5000000000000013E-2</v>
      </c>
      <c r="I156" s="129">
        <v>222</v>
      </c>
      <c r="J156" s="129">
        <f>Eingabe2023!D166</f>
        <v>148</v>
      </c>
      <c r="K156" s="132">
        <f t="shared" si="40"/>
        <v>-74</v>
      </c>
      <c r="L156" s="131">
        <f t="shared" si="41"/>
        <v>-0.33333333333333337</v>
      </c>
      <c r="M156" s="133">
        <f t="shared" si="42"/>
        <v>0.37</v>
      </c>
      <c r="N156" s="134">
        <f t="shared" si="43"/>
        <v>0.25042301184433163</v>
      </c>
      <c r="O156" s="116">
        <f t="shared" si="44"/>
        <v>-0.11957698815566836</v>
      </c>
      <c r="P156" s="129">
        <v>2</v>
      </c>
      <c r="Q156" s="129">
        <f>Eingabe2023!E166</f>
        <v>4</v>
      </c>
      <c r="R156" s="132">
        <f t="shared" si="45"/>
        <v>2</v>
      </c>
      <c r="S156" s="131">
        <f t="shared" si="46"/>
        <v>1</v>
      </c>
      <c r="T156" s="244">
        <v>220</v>
      </c>
      <c r="U156" s="129">
        <f>Eingabe2023!F166</f>
        <v>144</v>
      </c>
      <c r="V156" s="132">
        <f t="shared" si="47"/>
        <v>-76</v>
      </c>
      <c r="W156" s="131">
        <f t="shared" si="48"/>
        <v>-0.34545454545454546</v>
      </c>
      <c r="X156" s="129">
        <v>171</v>
      </c>
      <c r="Y156" s="134">
        <f t="shared" si="49"/>
        <v>0.77727272727272723</v>
      </c>
      <c r="Z156" s="129">
        <f>Eingabe2023!G166</f>
        <v>119</v>
      </c>
      <c r="AA156" s="140">
        <f t="shared" si="50"/>
        <v>0.82638888888888884</v>
      </c>
      <c r="AB156" s="129">
        <v>40</v>
      </c>
      <c r="AC156" s="134">
        <f t="shared" si="51"/>
        <v>0.18181818181818182</v>
      </c>
      <c r="AD156" s="129">
        <f>Eingabe2023!H166</f>
        <v>22</v>
      </c>
      <c r="AE156" s="134">
        <f t="shared" si="52"/>
        <v>0.15277777777777779</v>
      </c>
      <c r="AF156" s="129">
        <v>7</v>
      </c>
      <c r="AG156" s="134">
        <f t="shared" si="53"/>
        <v>3.1818181818181815E-2</v>
      </c>
      <c r="AH156" s="129">
        <f>Eingabe2023!I166</f>
        <v>3</v>
      </c>
      <c r="AI156" s="134">
        <f t="shared" si="54"/>
        <v>2.0833333333333332E-2</v>
      </c>
      <c r="AJ156" s="129">
        <v>2</v>
      </c>
      <c r="AK156" s="134">
        <f t="shared" si="55"/>
        <v>9.0909090909090905E-3</v>
      </c>
      <c r="AL156" s="129">
        <f>Eingabe2023!J166</f>
        <v>0</v>
      </c>
      <c r="AM156" s="134">
        <f t="shared" si="56"/>
        <v>0</v>
      </c>
    </row>
    <row r="157" spans="2:39" x14ac:dyDescent="0.3">
      <c r="B157" s="124" t="s">
        <v>328</v>
      </c>
      <c r="C157" s="125" t="s">
        <v>317</v>
      </c>
      <c r="D157" s="127" t="s">
        <v>318</v>
      </c>
      <c r="E157" s="129">
        <v>246</v>
      </c>
      <c r="F157" s="129">
        <f>Eingabe2023!C167</f>
        <v>226</v>
      </c>
      <c r="G157" s="132">
        <f t="shared" si="38"/>
        <v>-20</v>
      </c>
      <c r="H157" s="131">
        <f t="shared" si="39"/>
        <v>-8.1300813008130079E-2</v>
      </c>
      <c r="I157" s="129">
        <v>131</v>
      </c>
      <c r="J157" s="129">
        <f>Eingabe2023!D167</f>
        <v>108</v>
      </c>
      <c r="K157" s="132">
        <f t="shared" si="40"/>
        <v>-23</v>
      </c>
      <c r="L157" s="131">
        <f t="shared" si="41"/>
        <v>-0.17557251908396942</v>
      </c>
      <c r="M157" s="133">
        <f t="shared" si="42"/>
        <v>0.53252032520325199</v>
      </c>
      <c r="N157" s="134">
        <f t="shared" si="43"/>
        <v>0.47787610619469029</v>
      </c>
      <c r="O157" s="116">
        <f t="shared" si="44"/>
        <v>-5.4644219008561701E-2</v>
      </c>
      <c r="P157" s="129">
        <v>2</v>
      </c>
      <c r="Q157" s="129">
        <f>Eingabe2023!E167</f>
        <v>2</v>
      </c>
      <c r="R157" s="132">
        <f t="shared" si="45"/>
        <v>0</v>
      </c>
      <c r="S157" s="131">
        <f t="shared" si="46"/>
        <v>0</v>
      </c>
      <c r="T157" s="244">
        <v>129</v>
      </c>
      <c r="U157" s="129">
        <f>Eingabe2023!F167</f>
        <v>106</v>
      </c>
      <c r="V157" s="132">
        <f t="shared" si="47"/>
        <v>-23</v>
      </c>
      <c r="W157" s="131">
        <f t="shared" si="48"/>
        <v>-0.17829457364341084</v>
      </c>
      <c r="X157" s="129">
        <v>76</v>
      </c>
      <c r="Y157" s="134">
        <f t="shared" si="49"/>
        <v>0.58914728682170547</v>
      </c>
      <c r="Z157" s="129">
        <f>Eingabe2023!G167</f>
        <v>69</v>
      </c>
      <c r="AA157" s="140">
        <f t="shared" si="50"/>
        <v>0.65094339622641506</v>
      </c>
      <c r="AB157" s="129">
        <v>42</v>
      </c>
      <c r="AC157" s="134">
        <f t="shared" si="51"/>
        <v>0.32558139534883723</v>
      </c>
      <c r="AD157" s="129">
        <f>Eingabe2023!H167</f>
        <v>29</v>
      </c>
      <c r="AE157" s="134">
        <f t="shared" si="52"/>
        <v>0.27358490566037735</v>
      </c>
      <c r="AF157" s="129">
        <v>10</v>
      </c>
      <c r="AG157" s="134">
        <f t="shared" si="53"/>
        <v>7.7519379844961239E-2</v>
      </c>
      <c r="AH157" s="129">
        <f>Eingabe2023!I167</f>
        <v>8</v>
      </c>
      <c r="AI157" s="134">
        <f t="shared" si="54"/>
        <v>7.5471698113207544E-2</v>
      </c>
      <c r="AJ157" s="129">
        <v>1</v>
      </c>
      <c r="AK157" s="134">
        <f t="shared" si="55"/>
        <v>7.7519379844961239E-3</v>
      </c>
      <c r="AL157" s="129">
        <f>Eingabe2023!J167</f>
        <v>0</v>
      </c>
      <c r="AM157" s="134">
        <f t="shared" si="56"/>
        <v>0</v>
      </c>
    </row>
    <row r="158" spans="2:39" x14ac:dyDescent="0.3">
      <c r="B158" s="124" t="s">
        <v>328</v>
      </c>
      <c r="C158" s="125" t="s">
        <v>319</v>
      </c>
      <c r="D158" s="127" t="s">
        <v>320</v>
      </c>
      <c r="E158" s="129">
        <v>626</v>
      </c>
      <c r="F158" s="129">
        <f>Eingabe2023!C168</f>
        <v>558</v>
      </c>
      <c r="G158" s="132">
        <f t="shared" si="38"/>
        <v>-68</v>
      </c>
      <c r="H158" s="131">
        <f t="shared" si="39"/>
        <v>-0.10862619808306706</v>
      </c>
      <c r="I158" s="129">
        <v>230</v>
      </c>
      <c r="J158" s="129">
        <f>Eingabe2023!D168</f>
        <v>145</v>
      </c>
      <c r="K158" s="132">
        <f t="shared" si="40"/>
        <v>-85</v>
      </c>
      <c r="L158" s="131">
        <f t="shared" si="41"/>
        <v>-0.36956521739130432</v>
      </c>
      <c r="M158" s="133">
        <f t="shared" si="42"/>
        <v>0.36741214057507987</v>
      </c>
      <c r="N158" s="134">
        <f t="shared" si="43"/>
        <v>0.25985663082437277</v>
      </c>
      <c r="O158" s="116">
        <f t="shared" si="44"/>
        <v>-0.1075555097507071</v>
      </c>
      <c r="P158" s="129">
        <v>1</v>
      </c>
      <c r="Q158" s="129">
        <f>Eingabe2023!E168</f>
        <v>2</v>
      </c>
      <c r="R158" s="132">
        <f t="shared" si="45"/>
        <v>1</v>
      </c>
      <c r="S158" s="131">
        <f t="shared" si="46"/>
        <v>1</v>
      </c>
      <c r="T158" s="244">
        <v>229</v>
      </c>
      <c r="U158" s="129">
        <f>Eingabe2023!F168</f>
        <v>143</v>
      </c>
      <c r="V158" s="132">
        <f t="shared" si="47"/>
        <v>-86</v>
      </c>
      <c r="W158" s="131">
        <f t="shared" si="48"/>
        <v>-0.37554585152838427</v>
      </c>
      <c r="X158" s="129">
        <v>162</v>
      </c>
      <c r="Y158" s="134">
        <f t="shared" si="49"/>
        <v>0.70742358078602618</v>
      </c>
      <c r="Z158" s="129">
        <f>Eingabe2023!G168</f>
        <v>115</v>
      </c>
      <c r="AA158" s="140">
        <f t="shared" si="50"/>
        <v>0.80419580419580416</v>
      </c>
      <c r="AB158" s="129">
        <v>67</v>
      </c>
      <c r="AC158" s="134">
        <f t="shared" si="51"/>
        <v>0.29257641921397382</v>
      </c>
      <c r="AD158" s="129">
        <f>Eingabe2023!H168</f>
        <v>27</v>
      </c>
      <c r="AE158" s="134">
        <f t="shared" si="52"/>
        <v>0.1888111888111888</v>
      </c>
      <c r="AF158" s="129">
        <v>0</v>
      </c>
      <c r="AG158" s="134">
        <f t="shared" si="53"/>
        <v>0</v>
      </c>
      <c r="AH158" s="129">
        <f>Eingabe2023!I168</f>
        <v>1</v>
      </c>
      <c r="AI158" s="134">
        <f t="shared" si="54"/>
        <v>6.993006993006993E-3</v>
      </c>
      <c r="AJ158" s="129">
        <v>0</v>
      </c>
      <c r="AK158" s="134">
        <f t="shared" si="55"/>
        <v>0</v>
      </c>
      <c r="AL158" s="129">
        <f>Eingabe2023!J168</f>
        <v>0</v>
      </c>
      <c r="AM158" s="134">
        <f t="shared" si="56"/>
        <v>0</v>
      </c>
    </row>
    <row r="159" spans="2:39" x14ac:dyDescent="0.3">
      <c r="B159" s="124" t="s">
        <v>328</v>
      </c>
      <c r="C159" s="125" t="s">
        <v>321</v>
      </c>
      <c r="D159" s="127" t="s">
        <v>322</v>
      </c>
      <c r="E159" s="129">
        <v>119</v>
      </c>
      <c r="F159" s="129">
        <f>Eingabe2023!C169</f>
        <v>123</v>
      </c>
      <c r="G159" s="132">
        <f t="shared" si="38"/>
        <v>4</v>
      </c>
      <c r="H159" s="131">
        <f t="shared" si="39"/>
        <v>3.3613445378151363E-2</v>
      </c>
      <c r="I159" s="129">
        <v>63</v>
      </c>
      <c r="J159" s="129">
        <f>Eingabe2023!D169</f>
        <v>63</v>
      </c>
      <c r="K159" s="132">
        <f t="shared" si="40"/>
        <v>0</v>
      </c>
      <c r="L159" s="131">
        <f t="shared" si="41"/>
        <v>0</v>
      </c>
      <c r="M159" s="133">
        <f t="shared" si="42"/>
        <v>0.52941176470588236</v>
      </c>
      <c r="N159" s="134">
        <f t="shared" si="43"/>
        <v>0.51219512195121952</v>
      </c>
      <c r="O159" s="116">
        <f t="shared" si="44"/>
        <v>-1.7216642754662836E-2</v>
      </c>
      <c r="P159" s="129">
        <v>0</v>
      </c>
      <c r="Q159" s="129">
        <f>Eingabe2023!E169</f>
        <v>2</v>
      </c>
      <c r="R159" s="132">
        <f t="shared" si="45"/>
        <v>2</v>
      </c>
      <c r="S159" s="131" t="e">
        <f t="shared" si="46"/>
        <v>#DIV/0!</v>
      </c>
      <c r="T159" s="244">
        <v>63</v>
      </c>
      <c r="U159" s="129">
        <f>Eingabe2023!F169</f>
        <v>61</v>
      </c>
      <c r="V159" s="132">
        <f t="shared" si="47"/>
        <v>-2</v>
      </c>
      <c r="W159" s="131">
        <f t="shared" si="48"/>
        <v>-3.1746031746031744E-2</v>
      </c>
      <c r="X159" s="129">
        <v>25</v>
      </c>
      <c r="Y159" s="134">
        <f t="shared" si="49"/>
        <v>0.3968253968253968</v>
      </c>
      <c r="Z159" s="129">
        <f>Eingabe2023!G169</f>
        <v>19</v>
      </c>
      <c r="AA159" s="140">
        <f t="shared" si="50"/>
        <v>0.31147540983606559</v>
      </c>
      <c r="AB159" s="129">
        <v>37</v>
      </c>
      <c r="AC159" s="134">
        <f t="shared" si="51"/>
        <v>0.58730158730158732</v>
      </c>
      <c r="AD159" s="129">
        <f>Eingabe2023!H169</f>
        <v>42</v>
      </c>
      <c r="AE159" s="134">
        <f t="shared" si="52"/>
        <v>0.68852459016393441</v>
      </c>
      <c r="AF159" s="129">
        <v>1</v>
      </c>
      <c r="AG159" s="134">
        <f t="shared" si="53"/>
        <v>1.5873015873015872E-2</v>
      </c>
      <c r="AH159" s="129">
        <f>Eingabe2023!I169</f>
        <v>0</v>
      </c>
      <c r="AI159" s="134">
        <f t="shared" si="54"/>
        <v>0</v>
      </c>
      <c r="AJ159" s="129">
        <v>0</v>
      </c>
      <c r="AK159" s="134">
        <f t="shared" si="55"/>
        <v>0</v>
      </c>
      <c r="AL159" s="129">
        <f>Eingabe2023!J169</f>
        <v>0</v>
      </c>
      <c r="AM159" s="134">
        <f t="shared" si="56"/>
        <v>0</v>
      </c>
    </row>
    <row r="160" spans="2:39" x14ac:dyDescent="0.3">
      <c r="B160" s="124" t="s">
        <v>328</v>
      </c>
      <c r="C160" s="125" t="s">
        <v>323</v>
      </c>
      <c r="D160" s="127" t="s">
        <v>324</v>
      </c>
      <c r="E160" s="129">
        <v>340</v>
      </c>
      <c r="F160" s="129">
        <f>Eingabe2023!C170</f>
        <v>314</v>
      </c>
      <c r="G160" s="132">
        <f t="shared" si="38"/>
        <v>-26</v>
      </c>
      <c r="H160" s="131">
        <f t="shared" si="39"/>
        <v>-7.6470588235294068E-2</v>
      </c>
      <c r="I160" s="129">
        <v>76</v>
      </c>
      <c r="J160" s="129">
        <f>Eingabe2023!D170</f>
        <v>68</v>
      </c>
      <c r="K160" s="132">
        <f t="shared" si="40"/>
        <v>-8</v>
      </c>
      <c r="L160" s="131">
        <f t="shared" si="41"/>
        <v>-0.10526315789473684</v>
      </c>
      <c r="M160" s="133">
        <f t="shared" si="42"/>
        <v>0.22352941176470589</v>
      </c>
      <c r="N160" s="134">
        <f t="shared" si="43"/>
        <v>0.21656050955414013</v>
      </c>
      <c r="O160" s="116">
        <f t="shared" si="44"/>
        <v>-6.9689022105657583E-3</v>
      </c>
      <c r="P160" s="129">
        <v>0</v>
      </c>
      <c r="Q160" s="129">
        <f>Eingabe2023!E170</f>
        <v>2</v>
      </c>
      <c r="R160" s="132">
        <f t="shared" si="45"/>
        <v>2</v>
      </c>
      <c r="S160" s="131" t="e">
        <f t="shared" si="46"/>
        <v>#DIV/0!</v>
      </c>
      <c r="T160" s="244">
        <v>76</v>
      </c>
      <c r="U160" s="129">
        <f>Eingabe2023!F170</f>
        <v>66</v>
      </c>
      <c r="V160" s="132">
        <f t="shared" si="47"/>
        <v>-10</v>
      </c>
      <c r="W160" s="131">
        <f t="shared" si="48"/>
        <v>-0.13157894736842102</v>
      </c>
      <c r="X160" s="129">
        <v>35</v>
      </c>
      <c r="Y160" s="134">
        <f t="shared" si="49"/>
        <v>0.46052631578947367</v>
      </c>
      <c r="Z160" s="129">
        <f>Eingabe2023!G170</f>
        <v>36</v>
      </c>
      <c r="AA160" s="140">
        <f t="shared" si="50"/>
        <v>0.54545454545454541</v>
      </c>
      <c r="AB160" s="129">
        <v>40</v>
      </c>
      <c r="AC160" s="134">
        <f t="shared" si="51"/>
        <v>0.52631578947368418</v>
      </c>
      <c r="AD160" s="129">
        <f>Eingabe2023!H170</f>
        <v>27</v>
      </c>
      <c r="AE160" s="134">
        <f t="shared" si="52"/>
        <v>0.40909090909090912</v>
      </c>
      <c r="AF160" s="129">
        <v>1</v>
      </c>
      <c r="AG160" s="134">
        <f t="shared" si="53"/>
        <v>1.3157894736842105E-2</v>
      </c>
      <c r="AH160" s="129">
        <f>Eingabe2023!I170</f>
        <v>3</v>
      </c>
      <c r="AI160" s="134">
        <f t="shared" si="54"/>
        <v>4.5454545454545456E-2</v>
      </c>
      <c r="AJ160" s="129">
        <v>0</v>
      </c>
      <c r="AK160" s="134">
        <f t="shared" si="55"/>
        <v>0</v>
      </c>
      <c r="AL160" s="129">
        <f>Eingabe2023!J170</f>
        <v>0</v>
      </c>
      <c r="AM160" s="134">
        <f t="shared" si="56"/>
        <v>0</v>
      </c>
    </row>
    <row r="161" spans="2:39" x14ac:dyDescent="0.3">
      <c r="B161" s="124" t="s">
        <v>328</v>
      </c>
      <c r="C161" s="125" t="s">
        <v>325</v>
      </c>
      <c r="D161" s="127" t="s">
        <v>326</v>
      </c>
      <c r="E161" s="129">
        <v>729</v>
      </c>
      <c r="F161" s="129">
        <f>Eingabe2023!C171</f>
        <v>693</v>
      </c>
      <c r="G161" s="132">
        <f t="shared" si="38"/>
        <v>-36</v>
      </c>
      <c r="H161" s="131">
        <f t="shared" si="39"/>
        <v>-4.9382716049382713E-2</v>
      </c>
      <c r="I161" s="129">
        <v>322</v>
      </c>
      <c r="J161" s="129">
        <f>Eingabe2023!D171</f>
        <v>194</v>
      </c>
      <c r="K161" s="132">
        <f t="shared" si="40"/>
        <v>-128</v>
      </c>
      <c r="L161" s="131">
        <f t="shared" si="41"/>
        <v>-0.39751552795031053</v>
      </c>
      <c r="M161" s="133">
        <f t="shared" si="42"/>
        <v>0.44170096021947874</v>
      </c>
      <c r="N161" s="134">
        <f t="shared" si="43"/>
        <v>0.27994227994227994</v>
      </c>
      <c r="O161" s="116">
        <f t="shared" si="44"/>
        <v>-0.16175868027719881</v>
      </c>
      <c r="P161" s="129">
        <v>1</v>
      </c>
      <c r="Q161" s="129">
        <f>Eingabe2023!E171</f>
        <v>0</v>
      </c>
      <c r="R161" s="132">
        <f t="shared" si="45"/>
        <v>-1</v>
      </c>
      <c r="S161" s="131">
        <f t="shared" si="46"/>
        <v>-1</v>
      </c>
      <c r="T161" s="244">
        <v>321</v>
      </c>
      <c r="U161" s="129">
        <f>Eingabe2023!F171</f>
        <v>194</v>
      </c>
      <c r="V161" s="132">
        <f t="shared" si="47"/>
        <v>-127</v>
      </c>
      <c r="W161" s="131">
        <f t="shared" si="48"/>
        <v>-0.39563862928348914</v>
      </c>
      <c r="X161" s="129">
        <v>208</v>
      </c>
      <c r="Y161" s="134">
        <f t="shared" si="49"/>
        <v>0.6479750778816199</v>
      </c>
      <c r="Z161" s="129">
        <f>Eingabe2023!G171</f>
        <v>137</v>
      </c>
      <c r="AA161" s="140">
        <f t="shared" si="50"/>
        <v>0.70618556701030932</v>
      </c>
      <c r="AB161" s="129">
        <v>75</v>
      </c>
      <c r="AC161" s="134">
        <f t="shared" si="51"/>
        <v>0.23364485981308411</v>
      </c>
      <c r="AD161" s="129">
        <f>Eingabe2023!H171</f>
        <v>45</v>
      </c>
      <c r="AE161" s="134">
        <f t="shared" si="52"/>
        <v>0.23195876288659795</v>
      </c>
      <c r="AF161" s="129">
        <v>21</v>
      </c>
      <c r="AG161" s="134">
        <f t="shared" si="53"/>
        <v>6.5420560747663545E-2</v>
      </c>
      <c r="AH161" s="129">
        <f>Eingabe2023!I171</f>
        <v>12</v>
      </c>
      <c r="AI161" s="134">
        <f t="shared" si="54"/>
        <v>6.1855670103092786E-2</v>
      </c>
      <c r="AJ161" s="129">
        <v>17</v>
      </c>
      <c r="AK161" s="134">
        <f t="shared" si="55"/>
        <v>5.2959501557632398E-2</v>
      </c>
      <c r="AL161" s="129">
        <f>Eingabe2023!J171</f>
        <v>0</v>
      </c>
      <c r="AM161" s="134">
        <f t="shared" si="56"/>
        <v>0</v>
      </c>
    </row>
    <row r="162" spans="2:39" x14ac:dyDescent="0.3">
      <c r="B162" s="124" t="s">
        <v>328</v>
      </c>
      <c r="C162" s="125" t="s">
        <v>327</v>
      </c>
      <c r="D162" s="127" t="s">
        <v>328</v>
      </c>
      <c r="E162" s="129">
        <v>1164</v>
      </c>
      <c r="F162" s="129">
        <f>Eingabe2023!C172</f>
        <v>1145</v>
      </c>
      <c r="G162" s="132">
        <f t="shared" si="38"/>
        <v>-19</v>
      </c>
      <c r="H162" s="131">
        <f t="shared" si="39"/>
        <v>-1.6323024054982871E-2</v>
      </c>
      <c r="I162" s="129">
        <v>251</v>
      </c>
      <c r="J162" s="129">
        <f>Eingabe2023!D172</f>
        <v>158</v>
      </c>
      <c r="K162" s="132">
        <f t="shared" si="40"/>
        <v>-93</v>
      </c>
      <c r="L162" s="131">
        <f t="shared" si="41"/>
        <v>-0.37051792828685259</v>
      </c>
      <c r="M162" s="133">
        <f t="shared" si="42"/>
        <v>0.21563573883161513</v>
      </c>
      <c r="N162" s="134">
        <f t="shared" si="43"/>
        <v>0.13799126637554585</v>
      </c>
      <c r="O162" s="116">
        <f t="shared" si="44"/>
        <v>-7.7644472456069286E-2</v>
      </c>
      <c r="P162" s="129">
        <v>2</v>
      </c>
      <c r="Q162" s="129">
        <f>Eingabe2023!E172</f>
        <v>1</v>
      </c>
      <c r="R162" s="132">
        <f t="shared" si="45"/>
        <v>-1</v>
      </c>
      <c r="S162" s="131">
        <f t="shared" si="46"/>
        <v>-0.5</v>
      </c>
      <c r="T162" s="244">
        <v>249</v>
      </c>
      <c r="U162" s="129">
        <f>Eingabe2023!F172</f>
        <v>157</v>
      </c>
      <c r="V162" s="132">
        <f t="shared" si="47"/>
        <v>-92</v>
      </c>
      <c r="W162" s="131">
        <f t="shared" si="48"/>
        <v>-0.36947791164658639</v>
      </c>
      <c r="X162" s="129">
        <v>196</v>
      </c>
      <c r="Y162" s="134">
        <f t="shared" si="49"/>
        <v>0.78714859437751006</v>
      </c>
      <c r="Z162" s="129">
        <f>Eingabe2023!G172</f>
        <v>110</v>
      </c>
      <c r="AA162" s="140">
        <f t="shared" si="50"/>
        <v>0.70063694267515919</v>
      </c>
      <c r="AB162" s="129">
        <v>37</v>
      </c>
      <c r="AC162" s="134">
        <f t="shared" si="51"/>
        <v>0.14859437751004015</v>
      </c>
      <c r="AD162" s="129">
        <f>Eingabe2023!H172</f>
        <v>42</v>
      </c>
      <c r="AE162" s="134">
        <f t="shared" si="52"/>
        <v>0.26751592356687898</v>
      </c>
      <c r="AF162" s="129">
        <v>3</v>
      </c>
      <c r="AG162" s="134">
        <f t="shared" si="53"/>
        <v>1.2048192771084338E-2</v>
      </c>
      <c r="AH162" s="129">
        <f>Eingabe2023!I172</f>
        <v>5</v>
      </c>
      <c r="AI162" s="134">
        <f t="shared" si="54"/>
        <v>3.1847133757961783E-2</v>
      </c>
      <c r="AJ162" s="129">
        <v>13</v>
      </c>
      <c r="AK162" s="134">
        <f t="shared" si="55"/>
        <v>5.2208835341365459E-2</v>
      </c>
      <c r="AL162" s="129">
        <f>Eingabe2023!J172</f>
        <v>0</v>
      </c>
      <c r="AM162" s="134">
        <f t="shared" si="56"/>
        <v>0</v>
      </c>
    </row>
    <row r="163" spans="2:39" x14ac:dyDescent="0.3">
      <c r="B163" s="124" t="s">
        <v>328</v>
      </c>
      <c r="C163" s="125" t="s">
        <v>329</v>
      </c>
      <c r="D163" s="127" t="s">
        <v>330</v>
      </c>
      <c r="E163" s="129">
        <v>636</v>
      </c>
      <c r="F163" s="129">
        <f>Eingabe2023!C173</f>
        <v>667</v>
      </c>
      <c r="G163" s="132">
        <f t="shared" si="38"/>
        <v>31</v>
      </c>
      <c r="H163" s="131">
        <f t="shared" si="39"/>
        <v>4.8742138364779919E-2</v>
      </c>
      <c r="I163" s="129">
        <v>195</v>
      </c>
      <c r="J163" s="129">
        <f>Eingabe2023!D173</f>
        <v>142</v>
      </c>
      <c r="K163" s="132">
        <f t="shared" si="40"/>
        <v>-53</v>
      </c>
      <c r="L163" s="131">
        <f t="shared" si="41"/>
        <v>-0.27179487179487183</v>
      </c>
      <c r="M163" s="133">
        <f t="shared" si="42"/>
        <v>0.30660377358490565</v>
      </c>
      <c r="N163" s="134">
        <f t="shared" si="43"/>
        <v>0.21289355322338829</v>
      </c>
      <c r="O163" s="116">
        <f t="shared" si="44"/>
        <v>-9.3710220361517355E-2</v>
      </c>
      <c r="P163" s="129">
        <v>0</v>
      </c>
      <c r="Q163" s="129">
        <f>Eingabe2023!E173</f>
        <v>1</v>
      </c>
      <c r="R163" s="132">
        <f t="shared" si="45"/>
        <v>1</v>
      </c>
      <c r="S163" s="131" t="e">
        <f t="shared" si="46"/>
        <v>#DIV/0!</v>
      </c>
      <c r="T163" s="244">
        <v>195</v>
      </c>
      <c r="U163" s="129">
        <f>Eingabe2023!F173</f>
        <v>141</v>
      </c>
      <c r="V163" s="132">
        <f t="shared" si="47"/>
        <v>-54</v>
      </c>
      <c r="W163" s="131">
        <f t="shared" si="48"/>
        <v>-0.27692307692307694</v>
      </c>
      <c r="X163" s="129">
        <v>164</v>
      </c>
      <c r="Y163" s="134">
        <f t="shared" si="49"/>
        <v>0.84102564102564104</v>
      </c>
      <c r="Z163" s="129">
        <f>Eingabe2023!G173</f>
        <v>133</v>
      </c>
      <c r="AA163" s="140">
        <f t="shared" si="50"/>
        <v>0.94326241134751776</v>
      </c>
      <c r="AB163" s="129">
        <v>18</v>
      </c>
      <c r="AC163" s="134">
        <f t="shared" si="51"/>
        <v>9.2307692307692313E-2</v>
      </c>
      <c r="AD163" s="129">
        <f>Eingabe2023!H173</f>
        <v>7</v>
      </c>
      <c r="AE163" s="134">
        <f t="shared" si="52"/>
        <v>4.9645390070921988E-2</v>
      </c>
      <c r="AF163" s="129">
        <v>3</v>
      </c>
      <c r="AG163" s="134">
        <f t="shared" si="53"/>
        <v>1.5384615384615385E-2</v>
      </c>
      <c r="AH163" s="129">
        <f>Eingabe2023!I173</f>
        <v>1</v>
      </c>
      <c r="AI163" s="134">
        <f t="shared" si="54"/>
        <v>7.0921985815602835E-3</v>
      </c>
      <c r="AJ163" s="129">
        <v>10</v>
      </c>
      <c r="AK163" s="134">
        <f t="shared" si="55"/>
        <v>5.128205128205128E-2</v>
      </c>
      <c r="AL163" s="129">
        <f>Eingabe2023!J173</f>
        <v>0</v>
      </c>
      <c r="AM163" s="134">
        <f t="shared" si="56"/>
        <v>0</v>
      </c>
    </row>
    <row r="164" spans="2:39" x14ac:dyDescent="0.3">
      <c r="B164" s="124" t="s">
        <v>328</v>
      </c>
      <c r="C164" s="125" t="s">
        <v>331</v>
      </c>
      <c r="D164" s="127" t="s">
        <v>332</v>
      </c>
      <c r="E164" s="129">
        <v>400</v>
      </c>
      <c r="F164" s="129">
        <f>Eingabe2023!C174</f>
        <v>371</v>
      </c>
      <c r="G164" s="132">
        <f t="shared" si="38"/>
        <v>-29</v>
      </c>
      <c r="H164" s="131">
        <f t="shared" si="39"/>
        <v>-7.2500000000000009E-2</v>
      </c>
      <c r="I164" s="129">
        <v>106</v>
      </c>
      <c r="J164" s="129">
        <f>Eingabe2023!D174</f>
        <v>101</v>
      </c>
      <c r="K164" s="132">
        <f t="shared" si="40"/>
        <v>-5</v>
      </c>
      <c r="L164" s="131">
        <f t="shared" si="41"/>
        <v>-4.7169811320754707E-2</v>
      </c>
      <c r="M164" s="133">
        <f t="shared" si="42"/>
        <v>0.26500000000000001</v>
      </c>
      <c r="N164" s="134">
        <f t="shared" si="43"/>
        <v>0.27223719676549868</v>
      </c>
      <c r="O164" s="116">
        <f t="shared" si="44"/>
        <v>7.2371967654986658E-3</v>
      </c>
      <c r="P164" s="129">
        <v>0</v>
      </c>
      <c r="Q164" s="129">
        <f>Eingabe2023!E174</f>
        <v>1</v>
      </c>
      <c r="R164" s="132">
        <f t="shared" si="45"/>
        <v>1</v>
      </c>
      <c r="S164" s="131" t="e">
        <f t="shared" si="46"/>
        <v>#DIV/0!</v>
      </c>
      <c r="T164" s="244">
        <v>106</v>
      </c>
      <c r="U164" s="129">
        <f>Eingabe2023!F174</f>
        <v>100</v>
      </c>
      <c r="V164" s="132">
        <f t="shared" si="47"/>
        <v>-6</v>
      </c>
      <c r="W164" s="131">
        <f t="shared" si="48"/>
        <v>-5.6603773584905648E-2</v>
      </c>
      <c r="X164" s="129">
        <v>52</v>
      </c>
      <c r="Y164" s="134">
        <f t="shared" si="49"/>
        <v>0.49056603773584906</v>
      </c>
      <c r="Z164" s="129">
        <f>Eingabe2023!G174</f>
        <v>50</v>
      </c>
      <c r="AA164" s="140">
        <f t="shared" si="50"/>
        <v>0.5</v>
      </c>
      <c r="AB164" s="129">
        <v>11</v>
      </c>
      <c r="AC164" s="134">
        <f t="shared" si="51"/>
        <v>0.10377358490566038</v>
      </c>
      <c r="AD164" s="129">
        <f>Eingabe2023!H174</f>
        <v>17</v>
      </c>
      <c r="AE164" s="134">
        <f t="shared" si="52"/>
        <v>0.17</v>
      </c>
      <c r="AF164" s="129">
        <v>43</v>
      </c>
      <c r="AG164" s="134">
        <f t="shared" si="53"/>
        <v>0.40566037735849059</v>
      </c>
      <c r="AH164" s="129">
        <f>Eingabe2023!I174</f>
        <v>33</v>
      </c>
      <c r="AI164" s="134">
        <f t="shared" si="54"/>
        <v>0.33</v>
      </c>
      <c r="AJ164" s="129">
        <v>0</v>
      </c>
      <c r="AK164" s="134">
        <f t="shared" si="55"/>
        <v>0</v>
      </c>
      <c r="AL164" s="129">
        <f>Eingabe2023!J174</f>
        <v>0</v>
      </c>
      <c r="AM164" s="134">
        <f t="shared" si="56"/>
        <v>0</v>
      </c>
    </row>
    <row r="165" spans="2:39" x14ac:dyDescent="0.3">
      <c r="B165" s="124" t="s">
        <v>328</v>
      </c>
      <c r="C165" s="125" t="s">
        <v>333</v>
      </c>
      <c r="D165" s="127" t="s">
        <v>334</v>
      </c>
      <c r="E165" s="129">
        <v>351</v>
      </c>
      <c r="F165" s="129">
        <f>Eingabe2023!C175</f>
        <v>323</v>
      </c>
      <c r="G165" s="132">
        <f t="shared" si="38"/>
        <v>-28</v>
      </c>
      <c r="H165" s="131">
        <f t="shared" si="39"/>
        <v>-7.9772079772079785E-2</v>
      </c>
      <c r="I165" s="129">
        <v>117</v>
      </c>
      <c r="J165" s="129">
        <f>Eingabe2023!D175</f>
        <v>64</v>
      </c>
      <c r="K165" s="132">
        <f t="shared" si="40"/>
        <v>-53</v>
      </c>
      <c r="L165" s="131">
        <f t="shared" si="41"/>
        <v>-0.45299145299145294</v>
      </c>
      <c r="M165" s="133">
        <f t="shared" si="42"/>
        <v>0.33333333333333331</v>
      </c>
      <c r="N165" s="134">
        <f t="shared" si="43"/>
        <v>0.19814241486068113</v>
      </c>
      <c r="O165" s="116">
        <f t="shared" si="44"/>
        <v>-0.13519091847265219</v>
      </c>
      <c r="P165" s="129">
        <v>0</v>
      </c>
      <c r="Q165" s="129">
        <f>Eingabe2023!E175</f>
        <v>1</v>
      </c>
      <c r="R165" s="132">
        <f t="shared" si="45"/>
        <v>1</v>
      </c>
      <c r="S165" s="131" t="e">
        <f t="shared" si="46"/>
        <v>#DIV/0!</v>
      </c>
      <c r="T165" s="244">
        <v>117</v>
      </c>
      <c r="U165" s="129">
        <f>Eingabe2023!F175</f>
        <v>63</v>
      </c>
      <c r="V165" s="132">
        <f t="shared" si="47"/>
        <v>-54</v>
      </c>
      <c r="W165" s="131">
        <f t="shared" si="48"/>
        <v>-0.46153846153846156</v>
      </c>
      <c r="X165" s="129">
        <v>60</v>
      </c>
      <c r="Y165" s="134">
        <f t="shared" si="49"/>
        <v>0.51282051282051277</v>
      </c>
      <c r="Z165" s="129">
        <f>Eingabe2023!G175</f>
        <v>45</v>
      </c>
      <c r="AA165" s="140">
        <f t="shared" si="50"/>
        <v>0.7142857142857143</v>
      </c>
      <c r="AB165" s="129">
        <v>47</v>
      </c>
      <c r="AC165" s="134">
        <f t="shared" si="51"/>
        <v>0.40170940170940173</v>
      </c>
      <c r="AD165" s="129">
        <f>Eingabe2023!H175</f>
        <v>14</v>
      </c>
      <c r="AE165" s="134">
        <f t="shared" si="52"/>
        <v>0.22222222222222221</v>
      </c>
      <c r="AF165" s="129">
        <v>7</v>
      </c>
      <c r="AG165" s="134">
        <f t="shared" si="53"/>
        <v>5.9829059829059832E-2</v>
      </c>
      <c r="AH165" s="129">
        <f>Eingabe2023!I175</f>
        <v>4</v>
      </c>
      <c r="AI165" s="134">
        <f t="shared" si="54"/>
        <v>6.3492063492063489E-2</v>
      </c>
      <c r="AJ165" s="129">
        <v>3</v>
      </c>
      <c r="AK165" s="134">
        <f t="shared" si="55"/>
        <v>2.564102564102564E-2</v>
      </c>
      <c r="AL165" s="129">
        <f>Eingabe2023!J175</f>
        <v>0</v>
      </c>
      <c r="AM165" s="134">
        <f t="shared" si="56"/>
        <v>0</v>
      </c>
    </row>
    <row r="166" spans="2:39" x14ac:dyDescent="0.3">
      <c r="B166" s="124" t="s">
        <v>328</v>
      </c>
      <c r="C166" s="125" t="s">
        <v>335</v>
      </c>
      <c r="D166" s="127" t="s">
        <v>336</v>
      </c>
      <c r="E166" s="129">
        <v>417</v>
      </c>
      <c r="F166" s="129">
        <f>Eingabe2023!C176</f>
        <v>408</v>
      </c>
      <c r="G166" s="132">
        <f t="shared" si="38"/>
        <v>-9</v>
      </c>
      <c r="H166" s="131">
        <f t="shared" si="39"/>
        <v>-2.1582733812949617E-2</v>
      </c>
      <c r="I166" s="129">
        <v>210</v>
      </c>
      <c r="J166" s="129">
        <f>Eingabe2023!D176</f>
        <v>150</v>
      </c>
      <c r="K166" s="132">
        <f t="shared" si="40"/>
        <v>-60</v>
      </c>
      <c r="L166" s="131">
        <f t="shared" si="41"/>
        <v>-0.2857142857142857</v>
      </c>
      <c r="M166" s="133">
        <f t="shared" si="42"/>
        <v>0.50359712230215825</v>
      </c>
      <c r="N166" s="134">
        <f t="shared" si="43"/>
        <v>0.36764705882352944</v>
      </c>
      <c r="O166" s="116">
        <f t="shared" si="44"/>
        <v>-0.13595006347862881</v>
      </c>
      <c r="P166" s="129">
        <v>0</v>
      </c>
      <c r="Q166" s="129">
        <f>Eingabe2023!E176</f>
        <v>1</v>
      </c>
      <c r="R166" s="132">
        <f t="shared" si="45"/>
        <v>1</v>
      </c>
      <c r="S166" s="131" t="e">
        <f t="shared" si="46"/>
        <v>#DIV/0!</v>
      </c>
      <c r="T166" s="244">
        <v>210</v>
      </c>
      <c r="U166" s="129">
        <f>Eingabe2023!F176</f>
        <v>149</v>
      </c>
      <c r="V166" s="132">
        <f t="shared" si="47"/>
        <v>-61</v>
      </c>
      <c r="W166" s="131">
        <f t="shared" si="48"/>
        <v>-0.29047619047619044</v>
      </c>
      <c r="X166" s="129">
        <v>145</v>
      </c>
      <c r="Y166" s="134">
        <f t="shared" si="49"/>
        <v>0.69047619047619047</v>
      </c>
      <c r="Z166" s="129">
        <f>Eingabe2023!G176</f>
        <v>116</v>
      </c>
      <c r="AA166" s="140">
        <f t="shared" si="50"/>
        <v>0.77852348993288589</v>
      </c>
      <c r="AB166" s="129">
        <v>61</v>
      </c>
      <c r="AC166" s="134">
        <f t="shared" si="51"/>
        <v>0.2904761904761905</v>
      </c>
      <c r="AD166" s="129">
        <f>Eingabe2023!H176</f>
        <v>32</v>
      </c>
      <c r="AE166" s="134">
        <f t="shared" si="52"/>
        <v>0.21476510067114093</v>
      </c>
      <c r="AF166" s="129">
        <v>4</v>
      </c>
      <c r="AG166" s="134">
        <f t="shared" si="53"/>
        <v>1.9047619047619049E-2</v>
      </c>
      <c r="AH166" s="129">
        <f>Eingabe2023!I176</f>
        <v>1</v>
      </c>
      <c r="AI166" s="134">
        <f t="shared" si="54"/>
        <v>6.7114093959731542E-3</v>
      </c>
      <c r="AJ166" s="129">
        <v>0</v>
      </c>
      <c r="AK166" s="134">
        <f t="shared" si="55"/>
        <v>0</v>
      </c>
      <c r="AL166" s="129">
        <f>Eingabe2023!J176</f>
        <v>0</v>
      </c>
      <c r="AM166" s="134">
        <f t="shared" si="56"/>
        <v>0</v>
      </c>
    </row>
    <row r="167" spans="2:39" x14ac:dyDescent="0.3">
      <c r="B167" s="124" t="s">
        <v>328</v>
      </c>
      <c r="C167" s="125" t="s">
        <v>337</v>
      </c>
      <c r="D167" s="127" t="s">
        <v>338</v>
      </c>
      <c r="E167" s="129">
        <v>313</v>
      </c>
      <c r="F167" s="129">
        <f>Eingabe2023!C177</f>
        <v>258</v>
      </c>
      <c r="G167" s="132">
        <f t="shared" si="38"/>
        <v>-55</v>
      </c>
      <c r="H167" s="131">
        <f t="shared" si="39"/>
        <v>-0.17571884984025554</v>
      </c>
      <c r="I167" s="129">
        <v>165</v>
      </c>
      <c r="J167" s="129">
        <f>Eingabe2023!D177</f>
        <v>117</v>
      </c>
      <c r="K167" s="132">
        <f t="shared" si="40"/>
        <v>-48</v>
      </c>
      <c r="L167" s="131">
        <f t="shared" si="41"/>
        <v>-0.29090909090909089</v>
      </c>
      <c r="M167" s="133">
        <f t="shared" si="42"/>
        <v>0.52715654952076674</v>
      </c>
      <c r="N167" s="134">
        <f t="shared" si="43"/>
        <v>0.45348837209302323</v>
      </c>
      <c r="O167" s="116">
        <f t="shared" si="44"/>
        <v>-7.3668177427743509E-2</v>
      </c>
      <c r="P167" s="129">
        <v>1</v>
      </c>
      <c r="Q167" s="129">
        <f>Eingabe2023!E177</f>
        <v>0</v>
      </c>
      <c r="R167" s="132">
        <f t="shared" si="45"/>
        <v>-1</v>
      </c>
      <c r="S167" s="131">
        <f t="shared" si="46"/>
        <v>-1</v>
      </c>
      <c r="T167" s="244">
        <v>164</v>
      </c>
      <c r="U167" s="129">
        <f>Eingabe2023!F177</f>
        <v>117</v>
      </c>
      <c r="V167" s="132">
        <f t="shared" si="47"/>
        <v>-47</v>
      </c>
      <c r="W167" s="131">
        <f t="shared" si="48"/>
        <v>-0.28658536585365857</v>
      </c>
      <c r="X167" s="129">
        <v>114</v>
      </c>
      <c r="Y167" s="134">
        <f t="shared" si="49"/>
        <v>0.69512195121951215</v>
      </c>
      <c r="Z167" s="129">
        <f>Eingabe2023!G177</f>
        <v>93</v>
      </c>
      <c r="AA167" s="140">
        <f t="shared" si="50"/>
        <v>0.79487179487179482</v>
      </c>
      <c r="AB167" s="129">
        <v>44</v>
      </c>
      <c r="AC167" s="134">
        <f t="shared" si="51"/>
        <v>0.26829268292682928</v>
      </c>
      <c r="AD167" s="129">
        <f>Eingabe2023!H177</f>
        <v>22</v>
      </c>
      <c r="AE167" s="134">
        <f t="shared" si="52"/>
        <v>0.18803418803418803</v>
      </c>
      <c r="AF167" s="129">
        <v>4</v>
      </c>
      <c r="AG167" s="134">
        <f t="shared" si="53"/>
        <v>2.4390243902439025E-2</v>
      </c>
      <c r="AH167" s="129">
        <f>Eingabe2023!I177</f>
        <v>2</v>
      </c>
      <c r="AI167" s="134">
        <f t="shared" si="54"/>
        <v>1.7094017094017096E-2</v>
      </c>
      <c r="AJ167" s="129">
        <v>2</v>
      </c>
      <c r="AK167" s="134">
        <f t="shared" si="55"/>
        <v>1.2195121951219513E-2</v>
      </c>
      <c r="AL167" s="129">
        <f>Eingabe2023!J177</f>
        <v>0</v>
      </c>
      <c r="AM167" s="134">
        <f t="shared" si="56"/>
        <v>0</v>
      </c>
    </row>
    <row r="168" spans="2:39" x14ac:dyDescent="0.3">
      <c r="B168" s="124" t="s">
        <v>328</v>
      </c>
      <c r="C168" s="125" t="s">
        <v>339</v>
      </c>
      <c r="D168" s="127" t="s">
        <v>340</v>
      </c>
      <c r="E168" s="129">
        <v>142</v>
      </c>
      <c r="F168" s="129">
        <f>Eingabe2023!C178</f>
        <v>137</v>
      </c>
      <c r="G168" s="132">
        <f t="shared" si="38"/>
        <v>-5</v>
      </c>
      <c r="H168" s="131">
        <f t="shared" si="39"/>
        <v>-3.5211267605633756E-2</v>
      </c>
      <c r="I168" s="129">
        <v>84</v>
      </c>
      <c r="J168" s="129">
        <f>Eingabe2023!D178</f>
        <v>75</v>
      </c>
      <c r="K168" s="132">
        <f t="shared" si="40"/>
        <v>-9</v>
      </c>
      <c r="L168" s="131">
        <f t="shared" si="41"/>
        <v>-0.1071428571428571</v>
      </c>
      <c r="M168" s="133">
        <f t="shared" si="42"/>
        <v>0.59154929577464788</v>
      </c>
      <c r="N168" s="134">
        <f t="shared" si="43"/>
        <v>0.54744525547445255</v>
      </c>
      <c r="O168" s="116">
        <f t="shared" si="44"/>
        <v>-4.4104040300195324E-2</v>
      </c>
      <c r="P168" s="129">
        <v>4</v>
      </c>
      <c r="Q168" s="129">
        <f>Eingabe2023!E178</f>
        <v>1</v>
      </c>
      <c r="R168" s="132">
        <f t="shared" si="45"/>
        <v>-3</v>
      </c>
      <c r="S168" s="131">
        <f t="shared" si="46"/>
        <v>-0.75</v>
      </c>
      <c r="T168" s="244">
        <v>80</v>
      </c>
      <c r="U168" s="129">
        <f>Eingabe2023!F178</f>
        <v>74</v>
      </c>
      <c r="V168" s="132">
        <f t="shared" si="47"/>
        <v>-6</v>
      </c>
      <c r="W168" s="131">
        <f t="shared" si="48"/>
        <v>-7.4999999999999956E-2</v>
      </c>
      <c r="X168" s="129">
        <v>39</v>
      </c>
      <c r="Y168" s="134">
        <f t="shared" si="49"/>
        <v>0.48749999999999999</v>
      </c>
      <c r="Z168" s="129">
        <f>Eingabe2023!G178</f>
        <v>53</v>
      </c>
      <c r="AA168" s="140">
        <f t="shared" si="50"/>
        <v>0.71621621621621623</v>
      </c>
      <c r="AB168" s="129">
        <v>36</v>
      </c>
      <c r="AC168" s="134">
        <f t="shared" si="51"/>
        <v>0.45</v>
      </c>
      <c r="AD168" s="129">
        <f>Eingabe2023!H178</f>
        <v>18</v>
      </c>
      <c r="AE168" s="134">
        <f t="shared" si="52"/>
        <v>0.24324324324324326</v>
      </c>
      <c r="AF168" s="129">
        <v>5</v>
      </c>
      <c r="AG168" s="134">
        <f t="shared" si="53"/>
        <v>6.25E-2</v>
      </c>
      <c r="AH168" s="129">
        <f>Eingabe2023!I178</f>
        <v>3</v>
      </c>
      <c r="AI168" s="134">
        <f t="shared" si="54"/>
        <v>4.0540540540540543E-2</v>
      </c>
      <c r="AJ168" s="129">
        <v>0</v>
      </c>
      <c r="AK168" s="134">
        <f t="shared" si="55"/>
        <v>0</v>
      </c>
      <c r="AL168" s="129">
        <f>Eingabe2023!J178</f>
        <v>0</v>
      </c>
      <c r="AM168" s="134">
        <f t="shared" si="56"/>
        <v>0</v>
      </c>
    </row>
    <row r="169" spans="2:39" x14ac:dyDescent="0.3">
      <c r="B169" s="124" t="s">
        <v>328</v>
      </c>
      <c r="C169" s="125" t="s">
        <v>341</v>
      </c>
      <c r="D169" s="127" t="s">
        <v>342</v>
      </c>
      <c r="E169" s="129">
        <v>606</v>
      </c>
      <c r="F169" s="129">
        <f>Eingabe2023!C179</f>
        <v>577</v>
      </c>
      <c r="G169" s="132">
        <f t="shared" si="38"/>
        <v>-29</v>
      </c>
      <c r="H169" s="131">
        <f t="shared" si="39"/>
        <v>-4.7854785478547823E-2</v>
      </c>
      <c r="I169" s="129">
        <v>135</v>
      </c>
      <c r="J169" s="129">
        <f>Eingabe2023!D179</f>
        <v>120</v>
      </c>
      <c r="K169" s="132">
        <f t="shared" si="40"/>
        <v>-15</v>
      </c>
      <c r="L169" s="131">
        <f t="shared" si="41"/>
        <v>-0.11111111111111116</v>
      </c>
      <c r="M169" s="133">
        <f t="shared" si="42"/>
        <v>0.22277227722772278</v>
      </c>
      <c r="N169" s="134">
        <f t="shared" si="43"/>
        <v>0.20797227036395147</v>
      </c>
      <c r="O169" s="116">
        <f t="shared" si="44"/>
        <v>-1.4800006863771309E-2</v>
      </c>
      <c r="P169" s="129">
        <v>0</v>
      </c>
      <c r="Q169" s="129">
        <f>Eingabe2023!E179</f>
        <v>0</v>
      </c>
      <c r="R169" s="132">
        <f t="shared" si="45"/>
        <v>0</v>
      </c>
      <c r="S169" s="131" t="e">
        <f t="shared" si="46"/>
        <v>#DIV/0!</v>
      </c>
      <c r="T169" s="244">
        <v>135</v>
      </c>
      <c r="U169" s="129">
        <f>Eingabe2023!F179</f>
        <v>120</v>
      </c>
      <c r="V169" s="132">
        <f t="shared" si="47"/>
        <v>-15</v>
      </c>
      <c r="W169" s="131">
        <f t="shared" si="48"/>
        <v>-0.11111111111111116</v>
      </c>
      <c r="X169" s="129">
        <v>95</v>
      </c>
      <c r="Y169" s="134">
        <f t="shared" si="49"/>
        <v>0.70370370370370372</v>
      </c>
      <c r="Z169" s="129">
        <f>Eingabe2023!G179</f>
        <v>89</v>
      </c>
      <c r="AA169" s="140">
        <f t="shared" si="50"/>
        <v>0.7416666666666667</v>
      </c>
      <c r="AB169" s="129">
        <v>37</v>
      </c>
      <c r="AC169" s="134">
        <f t="shared" si="51"/>
        <v>0.27407407407407408</v>
      </c>
      <c r="AD169" s="129">
        <f>Eingabe2023!H179</f>
        <v>31</v>
      </c>
      <c r="AE169" s="134">
        <f t="shared" si="52"/>
        <v>0.25833333333333336</v>
      </c>
      <c r="AF169" s="129">
        <v>1</v>
      </c>
      <c r="AG169" s="134">
        <f t="shared" si="53"/>
        <v>7.4074074074074077E-3</v>
      </c>
      <c r="AH169" s="129">
        <f>Eingabe2023!I179</f>
        <v>0</v>
      </c>
      <c r="AI169" s="134">
        <f t="shared" si="54"/>
        <v>0</v>
      </c>
      <c r="AJ169" s="129">
        <v>2</v>
      </c>
      <c r="AK169" s="134">
        <f t="shared" si="55"/>
        <v>1.4814814814814815E-2</v>
      </c>
      <c r="AL169" s="129">
        <f>Eingabe2023!J179</f>
        <v>0</v>
      </c>
      <c r="AM169" s="134">
        <f t="shared" si="56"/>
        <v>0</v>
      </c>
    </row>
    <row r="170" spans="2:39" x14ac:dyDescent="0.3">
      <c r="B170" s="124" t="s">
        <v>328</v>
      </c>
      <c r="C170" s="125" t="s">
        <v>343</v>
      </c>
      <c r="D170" s="127" t="s">
        <v>344</v>
      </c>
      <c r="E170" s="129">
        <v>386</v>
      </c>
      <c r="F170" s="129">
        <f>Eingabe2023!C180</f>
        <v>350</v>
      </c>
      <c r="G170" s="132">
        <f t="shared" si="38"/>
        <v>-36</v>
      </c>
      <c r="H170" s="131">
        <f t="shared" si="39"/>
        <v>-9.3264248704663211E-2</v>
      </c>
      <c r="I170" s="129">
        <v>188</v>
      </c>
      <c r="J170" s="129">
        <f>Eingabe2023!D180</f>
        <v>157</v>
      </c>
      <c r="K170" s="132">
        <f t="shared" si="40"/>
        <v>-31</v>
      </c>
      <c r="L170" s="131">
        <f t="shared" si="41"/>
        <v>-0.16489361702127658</v>
      </c>
      <c r="M170" s="133">
        <f t="shared" si="42"/>
        <v>0.48704663212435234</v>
      </c>
      <c r="N170" s="134">
        <f t="shared" si="43"/>
        <v>0.44857142857142857</v>
      </c>
      <c r="O170" s="116">
        <f t="shared" si="44"/>
        <v>-3.8475203552923776E-2</v>
      </c>
      <c r="P170" s="129">
        <v>1</v>
      </c>
      <c r="Q170" s="129">
        <f>Eingabe2023!E180</f>
        <v>0</v>
      </c>
      <c r="R170" s="132">
        <f t="shared" si="45"/>
        <v>-1</v>
      </c>
      <c r="S170" s="131">
        <f t="shared" si="46"/>
        <v>-1</v>
      </c>
      <c r="T170" s="244">
        <v>187</v>
      </c>
      <c r="U170" s="129">
        <f>Eingabe2023!F180</f>
        <v>157</v>
      </c>
      <c r="V170" s="132">
        <f t="shared" si="47"/>
        <v>-30</v>
      </c>
      <c r="W170" s="131">
        <f t="shared" si="48"/>
        <v>-0.16042780748663099</v>
      </c>
      <c r="X170" s="129">
        <v>116</v>
      </c>
      <c r="Y170" s="134">
        <f t="shared" si="49"/>
        <v>0.6203208556149733</v>
      </c>
      <c r="Z170" s="129">
        <f>Eingabe2023!G180</f>
        <v>81</v>
      </c>
      <c r="AA170" s="140">
        <f t="shared" si="50"/>
        <v>0.51592356687898089</v>
      </c>
      <c r="AB170" s="129">
        <v>66</v>
      </c>
      <c r="AC170" s="134">
        <f t="shared" si="51"/>
        <v>0.35294117647058826</v>
      </c>
      <c r="AD170" s="129">
        <f>Eingabe2023!H180</f>
        <v>75</v>
      </c>
      <c r="AE170" s="134">
        <f t="shared" si="52"/>
        <v>0.47770700636942676</v>
      </c>
      <c r="AF170" s="129">
        <v>4</v>
      </c>
      <c r="AG170" s="134">
        <f t="shared" si="53"/>
        <v>2.1390374331550801E-2</v>
      </c>
      <c r="AH170" s="129">
        <f>Eingabe2023!I180</f>
        <v>1</v>
      </c>
      <c r="AI170" s="134">
        <f t="shared" si="54"/>
        <v>6.369426751592357E-3</v>
      </c>
      <c r="AJ170" s="129">
        <v>1</v>
      </c>
      <c r="AK170" s="134">
        <f t="shared" si="55"/>
        <v>5.3475935828877002E-3</v>
      </c>
      <c r="AL170" s="129">
        <f>Eingabe2023!J180</f>
        <v>0</v>
      </c>
      <c r="AM170" s="134">
        <f t="shared" si="56"/>
        <v>0</v>
      </c>
    </row>
    <row r="171" spans="2:39" x14ac:dyDescent="0.3">
      <c r="B171" s="124" t="s">
        <v>328</v>
      </c>
      <c r="C171" s="125" t="s">
        <v>345</v>
      </c>
      <c r="D171" s="127" t="s">
        <v>346</v>
      </c>
      <c r="E171" s="129">
        <v>326</v>
      </c>
      <c r="F171" s="129">
        <f>Eingabe2023!C181</f>
        <v>317</v>
      </c>
      <c r="G171" s="132">
        <f t="shared" si="38"/>
        <v>-9</v>
      </c>
      <c r="H171" s="131">
        <f t="shared" si="39"/>
        <v>-2.7607361963190136E-2</v>
      </c>
      <c r="I171" s="129">
        <v>100</v>
      </c>
      <c r="J171" s="129">
        <f>Eingabe2023!D181</f>
        <v>124</v>
      </c>
      <c r="K171" s="132">
        <f t="shared" si="40"/>
        <v>24</v>
      </c>
      <c r="L171" s="131">
        <f t="shared" si="41"/>
        <v>0.24</v>
      </c>
      <c r="M171" s="133">
        <f t="shared" si="42"/>
        <v>0.30674846625766872</v>
      </c>
      <c r="N171" s="134">
        <f t="shared" si="43"/>
        <v>0.39116719242902209</v>
      </c>
      <c r="O171" s="116">
        <f t="shared" si="44"/>
        <v>8.4418726171353375E-2</v>
      </c>
      <c r="P171" s="129">
        <v>1</v>
      </c>
      <c r="Q171" s="129">
        <f>Eingabe2023!E181</f>
        <v>1</v>
      </c>
      <c r="R171" s="132">
        <f t="shared" si="45"/>
        <v>0</v>
      </c>
      <c r="S171" s="131">
        <f t="shared" si="46"/>
        <v>0</v>
      </c>
      <c r="T171" s="244">
        <v>99</v>
      </c>
      <c r="U171" s="129">
        <f>Eingabe2023!F181</f>
        <v>123</v>
      </c>
      <c r="V171" s="132">
        <f t="shared" si="47"/>
        <v>24</v>
      </c>
      <c r="W171" s="131">
        <f t="shared" si="48"/>
        <v>0.24242424242424243</v>
      </c>
      <c r="X171" s="129">
        <v>87</v>
      </c>
      <c r="Y171" s="134">
        <f t="shared" si="49"/>
        <v>0.87878787878787878</v>
      </c>
      <c r="Z171" s="129">
        <f>Eingabe2023!G181</f>
        <v>114</v>
      </c>
      <c r="AA171" s="140">
        <f t="shared" si="50"/>
        <v>0.92682926829268297</v>
      </c>
      <c r="AB171" s="129">
        <v>8</v>
      </c>
      <c r="AC171" s="134">
        <f t="shared" si="51"/>
        <v>8.0808080808080815E-2</v>
      </c>
      <c r="AD171" s="129">
        <f>Eingabe2023!H181</f>
        <v>8</v>
      </c>
      <c r="AE171" s="134">
        <f t="shared" si="52"/>
        <v>6.5040650406504072E-2</v>
      </c>
      <c r="AF171" s="129">
        <v>2</v>
      </c>
      <c r="AG171" s="134">
        <f t="shared" si="53"/>
        <v>2.0202020202020204E-2</v>
      </c>
      <c r="AH171" s="129">
        <f>Eingabe2023!I181</f>
        <v>1</v>
      </c>
      <c r="AI171" s="134">
        <f t="shared" si="54"/>
        <v>8.130081300813009E-3</v>
      </c>
      <c r="AJ171" s="129">
        <v>2</v>
      </c>
      <c r="AK171" s="134">
        <f t="shared" si="55"/>
        <v>2.0202020202020204E-2</v>
      </c>
      <c r="AL171" s="129">
        <f>Eingabe2023!J181</f>
        <v>0</v>
      </c>
      <c r="AM171" s="134">
        <f t="shared" si="56"/>
        <v>0</v>
      </c>
    </row>
    <row r="172" spans="2:39" x14ac:dyDescent="0.3">
      <c r="B172" s="124" t="s">
        <v>328</v>
      </c>
      <c r="C172" s="125" t="s">
        <v>347</v>
      </c>
      <c r="D172" s="127" t="s">
        <v>348</v>
      </c>
      <c r="E172" s="129">
        <v>375</v>
      </c>
      <c r="F172" s="129">
        <f>Eingabe2023!C182</f>
        <v>348</v>
      </c>
      <c r="G172" s="132">
        <f t="shared" si="38"/>
        <v>-27</v>
      </c>
      <c r="H172" s="131">
        <f t="shared" si="39"/>
        <v>-7.1999999999999953E-2</v>
      </c>
      <c r="I172" s="129">
        <v>198</v>
      </c>
      <c r="J172" s="129">
        <f>Eingabe2023!D182</f>
        <v>111</v>
      </c>
      <c r="K172" s="132">
        <f t="shared" si="40"/>
        <v>-87</v>
      </c>
      <c r="L172" s="131">
        <f t="shared" si="41"/>
        <v>-0.43939393939393945</v>
      </c>
      <c r="M172" s="133">
        <f t="shared" si="42"/>
        <v>0.52800000000000002</v>
      </c>
      <c r="N172" s="134">
        <f t="shared" si="43"/>
        <v>0.31896551724137934</v>
      </c>
      <c r="O172" s="116">
        <f t="shared" si="44"/>
        <v>-0.20903448275862069</v>
      </c>
      <c r="P172" s="129">
        <v>0</v>
      </c>
      <c r="Q172" s="129">
        <f>Eingabe2023!E182</f>
        <v>0</v>
      </c>
      <c r="R172" s="132">
        <f t="shared" si="45"/>
        <v>0</v>
      </c>
      <c r="S172" s="131" t="e">
        <f t="shared" si="46"/>
        <v>#DIV/0!</v>
      </c>
      <c r="T172" s="244">
        <v>198</v>
      </c>
      <c r="U172" s="129">
        <f>Eingabe2023!F182</f>
        <v>111</v>
      </c>
      <c r="V172" s="132">
        <f t="shared" si="47"/>
        <v>-87</v>
      </c>
      <c r="W172" s="131">
        <f t="shared" si="48"/>
        <v>-0.43939393939393945</v>
      </c>
      <c r="X172" s="129">
        <v>180</v>
      </c>
      <c r="Y172" s="134">
        <f t="shared" si="49"/>
        <v>0.90909090909090906</v>
      </c>
      <c r="Z172" s="129">
        <f>Eingabe2023!G182</f>
        <v>88</v>
      </c>
      <c r="AA172" s="140">
        <f t="shared" si="50"/>
        <v>0.7927927927927928</v>
      </c>
      <c r="AB172" s="129">
        <v>14</v>
      </c>
      <c r="AC172" s="134">
        <f t="shared" si="51"/>
        <v>7.0707070707070704E-2</v>
      </c>
      <c r="AD172" s="129">
        <f>Eingabe2023!H182</f>
        <v>13</v>
      </c>
      <c r="AE172" s="134">
        <f t="shared" si="52"/>
        <v>0.11711711711711711</v>
      </c>
      <c r="AF172" s="129">
        <v>2</v>
      </c>
      <c r="AG172" s="134">
        <f t="shared" si="53"/>
        <v>1.0101010101010102E-2</v>
      </c>
      <c r="AH172" s="129">
        <f>Eingabe2023!I182</f>
        <v>10</v>
      </c>
      <c r="AI172" s="134">
        <f t="shared" si="54"/>
        <v>9.0090090090090086E-2</v>
      </c>
      <c r="AJ172" s="129">
        <v>2</v>
      </c>
      <c r="AK172" s="134">
        <f t="shared" si="55"/>
        <v>1.0101010101010102E-2</v>
      </c>
      <c r="AL172" s="129">
        <f>Eingabe2023!J182</f>
        <v>0</v>
      </c>
      <c r="AM172" s="134">
        <f t="shared" si="56"/>
        <v>0</v>
      </c>
    </row>
    <row r="173" spans="2:39" x14ac:dyDescent="0.3">
      <c r="B173" s="124" t="s">
        <v>328</v>
      </c>
      <c r="C173" s="125" t="s">
        <v>349</v>
      </c>
      <c r="D173" s="127" t="s">
        <v>350</v>
      </c>
      <c r="E173" s="129">
        <v>397</v>
      </c>
      <c r="F173" s="129">
        <f>Eingabe2023!C183</f>
        <v>369</v>
      </c>
      <c r="G173" s="132">
        <f t="shared" si="38"/>
        <v>-28</v>
      </c>
      <c r="H173" s="131">
        <f t="shared" si="39"/>
        <v>-7.0528967254408048E-2</v>
      </c>
      <c r="I173" s="129">
        <v>174</v>
      </c>
      <c r="J173" s="129">
        <f>Eingabe2023!D183</f>
        <v>80</v>
      </c>
      <c r="K173" s="132">
        <f t="shared" si="40"/>
        <v>-94</v>
      </c>
      <c r="L173" s="131">
        <f t="shared" si="41"/>
        <v>-0.54022988505747127</v>
      </c>
      <c r="M173" s="133">
        <f t="shared" si="42"/>
        <v>0.43828715365239296</v>
      </c>
      <c r="N173" s="134">
        <f t="shared" si="43"/>
        <v>0.21680216802168023</v>
      </c>
      <c r="O173" s="116">
        <f t="shared" si="44"/>
        <v>-0.22148498563071273</v>
      </c>
      <c r="P173" s="129">
        <v>0</v>
      </c>
      <c r="Q173" s="129">
        <f>Eingabe2023!E183</f>
        <v>0</v>
      </c>
      <c r="R173" s="132">
        <f t="shared" si="45"/>
        <v>0</v>
      </c>
      <c r="S173" s="131" t="e">
        <f t="shared" si="46"/>
        <v>#DIV/0!</v>
      </c>
      <c r="T173" s="244">
        <v>174</v>
      </c>
      <c r="U173" s="129">
        <f>Eingabe2023!F183</f>
        <v>80</v>
      </c>
      <c r="V173" s="132">
        <f t="shared" si="47"/>
        <v>-94</v>
      </c>
      <c r="W173" s="131">
        <f t="shared" si="48"/>
        <v>-0.54022988505747127</v>
      </c>
      <c r="X173" s="129">
        <v>136</v>
      </c>
      <c r="Y173" s="134">
        <f t="shared" si="49"/>
        <v>0.7816091954022989</v>
      </c>
      <c r="Z173" s="129">
        <f>Eingabe2023!G183</f>
        <v>75</v>
      </c>
      <c r="AA173" s="140">
        <f t="shared" si="50"/>
        <v>0.9375</v>
      </c>
      <c r="AB173" s="129">
        <v>26</v>
      </c>
      <c r="AC173" s="134">
        <f t="shared" si="51"/>
        <v>0.14942528735632185</v>
      </c>
      <c r="AD173" s="129">
        <f>Eingabe2023!H183</f>
        <v>4</v>
      </c>
      <c r="AE173" s="134">
        <f t="shared" si="52"/>
        <v>0.05</v>
      </c>
      <c r="AF173" s="129">
        <v>11</v>
      </c>
      <c r="AG173" s="134">
        <f t="shared" si="53"/>
        <v>6.3218390804597707E-2</v>
      </c>
      <c r="AH173" s="129">
        <f>Eingabe2023!I183</f>
        <v>1</v>
      </c>
      <c r="AI173" s="134">
        <f t="shared" si="54"/>
        <v>1.2500000000000001E-2</v>
      </c>
      <c r="AJ173" s="129">
        <v>1</v>
      </c>
      <c r="AK173" s="134">
        <f t="shared" si="55"/>
        <v>5.7471264367816091E-3</v>
      </c>
      <c r="AL173" s="129">
        <f>Eingabe2023!J183</f>
        <v>0</v>
      </c>
      <c r="AM173" s="134">
        <f t="shared" si="56"/>
        <v>0</v>
      </c>
    </row>
    <row r="174" spans="2:39" x14ac:dyDescent="0.3">
      <c r="B174" s="124" t="s">
        <v>328</v>
      </c>
      <c r="C174" s="125" t="s">
        <v>351</v>
      </c>
      <c r="D174" s="127" t="s">
        <v>352</v>
      </c>
      <c r="E174" s="129">
        <v>417</v>
      </c>
      <c r="F174" s="129">
        <f>Eingabe2023!C184</f>
        <v>409</v>
      </c>
      <c r="G174" s="132">
        <f t="shared" si="38"/>
        <v>-8</v>
      </c>
      <c r="H174" s="131">
        <f t="shared" si="39"/>
        <v>-1.918465227817745E-2</v>
      </c>
      <c r="I174" s="129">
        <v>141</v>
      </c>
      <c r="J174" s="129">
        <f>Eingabe2023!D184</f>
        <v>91</v>
      </c>
      <c r="K174" s="132">
        <f t="shared" si="40"/>
        <v>-50</v>
      </c>
      <c r="L174" s="131">
        <f t="shared" si="41"/>
        <v>-0.35460992907801414</v>
      </c>
      <c r="M174" s="133">
        <f t="shared" si="42"/>
        <v>0.33812949640287771</v>
      </c>
      <c r="N174" s="134">
        <f t="shared" si="43"/>
        <v>0.22249388753056235</v>
      </c>
      <c r="O174" s="116">
        <f>N174-M174</f>
        <v>-0.11563560887231536</v>
      </c>
      <c r="P174" s="129">
        <v>0</v>
      </c>
      <c r="Q174" s="129">
        <f>Eingabe2023!E184</f>
        <v>0</v>
      </c>
      <c r="R174" s="132">
        <f t="shared" si="45"/>
        <v>0</v>
      </c>
      <c r="S174" s="131" t="e">
        <f t="shared" si="46"/>
        <v>#DIV/0!</v>
      </c>
      <c r="T174" s="244">
        <v>141</v>
      </c>
      <c r="U174" s="129">
        <f>Eingabe2023!F184</f>
        <v>91</v>
      </c>
      <c r="V174" s="132">
        <f t="shared" si="47"/>
        <v>-50</v>
      </c>
      <c r="W174" s="131">
        <f t="shared" si="48"/>
        <v>-0.35460992907801414</v>
      </c>
      <c r="X174" s="129">
        <v>93</v>
      </c>
      <c r="Y174" s="134">
        <f t="shared" si="49"/>
        <v>0.65957446808510634</v>
      </c>
      <c r="Z174" s="129">
        <f>Eingabe2023!G184</f>
        <v>70</v>
      </c>
      <c r="AA174" s="140">
        <f t="shared" si="50"/>
        <v>0.76923076923076927</v>
      </c>
      <c r="AB174" s="129">
        <v>35</v>
      </c>
      <c r="AC174" s="134">
        <f t="shared" si="51"/>
        <v>0.24822695035460993</v>
      </c>
      <c r="AD174" s="129">
        <f>Eingabe2023!H184</f>
        <v>19</v>
      </c>
      <c r="AE174" s="134">
        <f t="shared" si="52"/>
        <v>0.2087912087912088</v>
      </c>
      <c r="AF174" s="129">
        <v>12</v>
      </c>
      <c r="AG174" s="134">
        <f t="shared" si="53"/>
        <v>8.5106382978723402E-2</v>
      </c>
      <c r="AH174" s="129">
        <f>Eingabe2023!I184</f>
        <v>2</v>
      </c>
      <c r="AI174" s="134">
        <f t="shared" si="54"/>
        <v>2.197802197802198E-2</v>
      </c>
      <c r="AJ174" s="129">
        <v>1</v>
      </c>
      <c r="AK174" s="134">
        <f t="shared" si="55"/>
        <v>7.0921985815602835E-3</v>
      </c>
      <c r="AL174" s="129">
        <f>Eingabe2023!J184</f>
        <v>0</v>
      </c>
      <c r="AM174" s="134">
        <f t="shared" si="56"/>
        <v>0</v>
      </c>
    </row>
    <row r="176" spans="2:39" s="177" customFormat="1" ht="10.5" x14ac:dyDescent="0.25">
      <c r="E176" s="178">
        <f>SUM(E4:E174)</f>
        <v>60613</v>
      </c>
      <c r="F176" s="178">
        <f>SUM(F4:F174)</f>
        <v>57927</v>
      </c>
      <c r="G176" s="181">
        <f t="shared" si="38"/>
        <v>-2686</v>
      </c>
      <c r="H176" s="180">
        <f t="shared" si="39"/>
        <v>-4.431392605546669E-2</v>
      </c>
      <c r="I176" s="178">
        <f>SUM(I4:I174)</f>
        <v>22964</v>
      </c>
      <c r="J176" s="178">
        <f>SUM(J4:J174)</f>
        <v>18030</v>
      </c>
      <c r="K176" s="181">
        <f t="shared" si="40"/>
        <v>-4934</v>
      </c>
      <c r="L176" s="180">
        <f t="shared" si="41"/>
        <v>-0.21485803866922137</v>
      </c>
      <c r="M176" s="179">
        <f t="shared" si="42"/>
        <v>0.37886262022998368</v>
      </c>
      <c r="N176" s="179">
        <f t="shared" si="43"/>
        <v>0.31125381946242686</v>
      </c>
      <c r="O176" s="180">
        <f>N176-M176</f>
        <v>-6.760880076755682E-2</v>
      </c>
      <c r="P176" s="178">
        <f>SUM(P4:P174)</f>
        <v>227</v>
      </c>
      <c r="Q176" s="178">
        <f>SUM(Q4:Q174)</f>
        <v>192</v>
      </c>
      <c r="R176" s="181">
        <f t="shared" si="45"/>
        <v>-35</v>
      </c>
      <c r="S176" s="180">
        <f t="shared" si="46"/>
        <v>-0.1541850220264317</v>
      </c>
      <c r="T176" s="178">
        <f>SUM(T4:T174)</f>
        <v>22737</v>
      </c>
      <c r="U176" s="178">
        <f>SUM(U4:U174)</f>
        <v>17838</v>
      </c>
      <c r="V176" s="181">
        <f t="shared" si="47"/>
        <v>-4899</v>
      </c>
      <c r="W176" s="180">
        <f t="shared" si="48"/>
        <v>-0.21546378150151735</v>
      </c>
      <c r="X176" s="178">
        <f>SUM(X4:X174)</f>
        <v>16467</v>
      </c>
      <c r="Y176" s="179">
        <f t="shared" si="49"/>
        <v>0.72423802612481858</v>
      </c>
      <c r="Z176" s="178">
        <f>SUM(Z4:Z174)</f>
        <v>13229</v>
      </c>
      <c r="AA176" s="179">
        <f>Z176/U176</f>
        <v>0.74161901558470678</v>
      </c>
      <c r="AB176" s="178">
        <f>SUM(AB4:AB174)</f>
        <v>5261</v>
      </c>
      <c r="AC176" s="179">
        <f>AB176/T176</f>
        <v>0.23138496723402383</v>
      </c>
      <c r="AD176" s="178">
        <f>SUM(AD4:AD174)</f>
        <v>4044</v>
      </c>
      <c r="AE176" s="179">
        <f>AD176/U176</f>
        <v>0.22670702993609149</v>
      </c>
      <c r="AF176" s="178">
        <f>SUM(AF4:AF174)</f>
        <v>867</v>
      </c>
      <c r="AG176" s="179">
        <f>AF176/T176</f>
        <v>3.8131679641113601E-2</v>
      </c>
      <c r="AH176" s="178">
        <f>SUM(AH4:AH174)</f>
        <v>565</v>
      </c>
      <c r="AI176" s="179">
        <f>AH176/U176</f>
        <v>3.1673954479201703E-2</v>
      </c>
      <c r="AJ176" s="178">
        <f>SUM(AJ4:AJ174)</f>
        <v>142</v>
      </c>
      <c r="AK176" s="179">
        <f>AJ176/T176</f>
        <v>6.2453270000439815E-3</v>
      </c>
      <c r="AL176" s="178">
        <f>SUM(AL4:AL174)</f>
        <v>0</v>
      </c>
      <c r="AM176" s="179">
        <f>AL176/U176</f>
        <v>0</v>
      </c>
    </row>
    <row r="177" spans="2:39" s="177" customFormat="1" ht="10.5" x14ac:dyDescent="0.25">
      <c r="E177" s="178"/>
      <c r="F177" s="178"/>
      <c r="G177" s="181"/>
      <c r="H177" s="180"/>
      <c r="I177" s="178"/>
      <c r="J177" s="178"/>
      <c r="K177" s="181"/>
      <c r="L177" s="180"/>
      <c r="M177" s="179"/>
      <c r="N177" s="179"/>
      <c r="O177" s="180"/>
      <c r="P177" s="178"/>
      <c r="Q177" s="178"/>
      <c r="R177" s="181"/>
      <c r="S177" s="180"/>
      <c r="T177" s="178"/>
      <c r="U177" s="178"/>
      <c r="V177" s="181"/>
      <c r="W177" s="180"/>
      <c r="X177" s="178"/>
      <c r="Y177" s="179"/>
      <c r="Z177" s="178"/>
      <c r="AA177" s="179"/>
      <c r="AB177" s="178"/>
      <c r="AC177" s="179"/>
      <c r="AD177" s="178"/>
      <c r="AE177" s="179"/>
      <c r="AF177" s="178"/>
      <c r="AG177" s="179"/>
      <c r="AH177" s="178"/>
      <c r="AI177" s="179"/>
      <c r="AJ177" s="178"/>
      <c r="AK177" s="179"/>
      <c r="AL177" s="178"/>
      <c r="AM177" s="179"/>
    </row>
    <row r="178" spans="2:39" s="177" customFormat="1" x14ac:dyDescent="0.3">
      <c r="D178" s="265" t="s">
        <v>457</v>
      </c>
      <c r="E178" s="252" t="s">
        <v>383</v>
      </c>
      <c r="F178" s="253"/>
      <c r="G178" s="253"/>
      <c r="H178" s="254"/>
      <c r="I178" s="252" t="s">
        <v>384</v>
      </c>
      <c r="J178" s="253"/>
      <c r="K178" s="253"/>
      <c r="L178" s="254"/>
      <c r="M178" s="252" t="s">
        <v>390</v>
      </c>
      <c r="N178" s="253"/>
      <c r="O178" s="253"/>
      <c r="P178" s="252" t="s">
        <v>385</v>
      </c>
      <c r="Q178" s="253"/>
      <c r="R178" s="253"/>
      <c r="S178" s="254"/>
      <c r="T178" s="255" t="s">
        <v>386</v>
      </c>
      <c r="U178" s="253"/>
      <c r="V178" s="253"/>
      <c r="W178" s="256"/>
      <c r="X178" s="252" t="s">
        <v>354</v>
      </c>
      <c r="Y178" s="253"/>
      <c r="Z178" s="253"/>
      <c r="AA178" s="254"/>
      <c r="AB178" s="255" t="s">
        <v>353</v>
      </c>
      <c r="AC178" s="253"/>
      <c r="AD178" s="253"/>
      <c r="AE178" s="256"/>
      <c r="AF178" s="252" t="s">
        <v>463</v>
      </c>
      <c r="AG178" s="253"/>
      <c r="AH178" s="253"/>
      <c r="AI178" s="254"/>
      <c r="AJ178" s="255" t="s">
        <v>462</v>
      </c>
      <c r="AK178" s="253"/>
      <c r="AL178" s="253"/>
      <c r="AM178" s="253"/>
    </row>
    <row r="179" spans="2:39" s="177" customFormat="1" ht="13" x14ac:dyDescent="0.3">
      <c r="D179" s="266"/>
      <c r="E179" s="135" t="s">
        <v>474</v>
      </c>
      <c r="F179" s="221" t="s">
        <v>479</v>
      </c>
      <c r="G179" s="136" t="s">
        <v>444</v>
      </c>
      <c r="H179" s="137" t="s">
        <v>449</v>
      </c>
      <c r="I179" s="135" t="s">
        <v>474</v>
      </c>
      <c r="J179" s="221" t="s">
        <v>479</v>
      </c>
      <c r="K179" s="136" t="s">
        <v>444</v>
      </c>
      <c r="L179" s="137" t="s">
        <v>449</v>
      </c>
      <c r="M179" s="135" t="s">
        <v>474</v>
      </c>
      <c r="N179" s="221" t="s">
        <v>479</v>
      </c>
      <c r="O179" s="136" t="s">
        <v>444</v>
      </c>
      <c r="P179" s="135" t="s">
        <v>474</v>
      </c>
      <c r="Q179" s="221" t="s">
        <v>479</v>
      </c>
      <c r="R179" s="136"/>
      <c r="S179" s="137"/>
      <c r="T179" s="135" t="s">
        <v>474</v>
      </c>
      <c r="U179" s="221" t="s">
        <v>479</v>
      </c>
      <c r="V179" s="136"/>
      <c r="W179" s="137"/>
      <c r="X179" s="135" t="s">
        <v>474</v>
      </c>
      <c r="Y179" s="136" t="s">
        <v>475</v>
      </c>
      <c r="Z179" s="221" t="s">
        <v>479</v>
      </c>
      <c r="AA179" s="137" t="s">
        <v>480</v>
      </c>
      <c r="AB179" s="135" t="s">
        <v>474</v>
      </c>
      <c r="AC179" s="136" t="s">
        <v>475</v>
      </c>
      <c r="AD179" s="221" t="s">
        <v>479</v>
      </c>
      <c r="AE179" s="137" t="s">
        <v>480</v>
      </c>
      <c r="AF179" s="135" t="s">
        <v>474</v>
      </c>
      <c r="AG179" s="136" t="s">
        <v>475</v>
      </c>
      <c r="AH179" s="221" t="s">
        <v>479</v>
      </c>
      <c r="AI179" s="137" t="s">
        <v>480</v>
      </c>
      <c r="AJ179" s="135" t="s">
        <v>474</v>
      </c>
      <c r="AK179" s="136" t="s">
        <v>475</v>
      </c>
      <c r="AL179" s="221" t="s">
        <v>479</v>
      </c>
      <c r="AM179" s="137" t="s">
        <v>480</v>
      </c>
    </row>
    <row r="180" spans="2:39" s="177" customFormat="1" x14ac:dyDescent="0.3">
      <c r="B180" s="175"/>
      <c r="D180" s="124" t="s">
        <v>448</v>
      </c>
      <c r="E180" s="128">
        <f>SUM(E4:E28)</f>
        <v>6728</v>
      </c>
      <c r="F180" s="128">
        <f>SUM(F4:F28)</f>
        <v>6463</v>
      </c>
      <c r="G180" s="132">
        <f t="shared" ref="G180:G188" si="57">F180-E180</f>
        <v>-265</v>
      </c>
      <c r="H180" s="131">
        <f t="shared" ref="H180:H188" si="58">(F180/E180)-100%</f>
        <v>-3.9387633769322195E-2</v>
      </c>
      <c r="I180" s="128">
        <f>SUM(I4:I28)</f>
        <v>2913</v>
      </c>
      <c r="J180" s="128">
        <f>SUM(J4:J28)</f>
        <v>2395</v>
      </c>
      <c r="K180" s="132">
        <f>J180-I180</f>
        <v>-518</v>
      </c>
      <c r="L180" s="131">
        <f t="shared" ref="L180:L186" si="59">(J180/I180)-100%</f>
        <v>-0.17782354960521796</v>
      </c>
      <c r="M180" s="133">
        <f t="shared" ref="M180:M186" si="60">I180/E180</f>
        <v>0.43296670630202139</v>
      </c>
      <c r="N180" s="134">
        <f t="shared" ref="N180:N186" si="61">J180/F180</f>
        <v>0.37057094228686366</v>
      </c>
      <c r="O180" s="116">
        <f t="shared" ref="O180:O186" si="62">N180-M180</f>
        <v>-6.2395764015157729E-2</v>
      </c>
      <c r="P180" s="128">
        <f>SUM(P4:P28)</f>
        <v>36</v>
      </c>
      <c r="Q180" s="128">
        <f>SUM(Q4:Q28)</f>
        <v>25</v>
      </c>
      <c r="R180" s="132">
        <f t="shared" ref="R180:R186" si="63">Q180-P180</f>
        <v>-11</v>
      </c>
      <c r="S180" s="131">
        <f t="shared" ref="S180:S186" si="64">(Q180/P180)-100%</f>
        <v>-0.30555555555555558</v>
      </c>
      <c r="T180" s="128">
        <f>SUM(T4:T28)</f>
        <v>2877</v>
      </c>
      <c r="U180" s="128">
        <f>SUM(U4:U28)</f>
        <v>2370</v>
      </c>
      <c r="V180" s="132">
        <f>U180-T180</f>
        <v>-507</v>
      </c>
      <c r="W180" s="131">
        <f t="shared" ref="W180:W186" si="65">(U180/T180)-100%</f>
        <v>-0.17622523461939521</v>
      </c>
      <c r="X180" s="128">
        <f>SUM(X4:X28)</f>
        <v>2303</v>
      </c>
      <c r="Y180" s="134">
        <f>X180/T180</f>
        <v>0.8004866180048662</v>
      </c>
      <c r="Z180" s="128">
        <f>SUM(Z4:Z28)</f>
        <v>1939</v>
      </c>
      <c r="AA180" s="140">
        <f t="shared" ref="AA180:AA186" si="66">Z180/U180</f>
        <v>0.81814345991561177</v>
      </c>
      <c r="AB180" s="128">
        <f>SUM(AB4:AB28)</f>
        <v>483</v>
      </c>
      <c r="AC180" s="134">
        <f>AB180/T180</f>
        <v>0.16788321167883211</v>
      </c>
      <c r="AD180" s="128">
        <f>SUM(AD4:AD28)</f>
        <v>381</v>
      </c>
      <c r="AE180" s="134">
        <f t="shared" ref="AE180:AE186" si="67">AD180/U180</f>
        <v>0.16075949367088607</v>
      </c>
      <c r="AF180" s="128">
        <f>SUM(AF4:AF28)</f>
        <v>91</v>
      </c>
      <c r="AG180" s="134">
        <f t="shared" ref="AG180:AG186" si="68">AF180/T180</f>
        <v>3.1630170316301706E-2</v>
      </c>
      <c r="AH180" s="128">
        <f>SUM(AH4:AH28)</f>
        <v>50</v>
      </c>
      <c r="AI180" s="134">
        <f t="shared" ref="AI180:AI186" si="69">AH180/U180</f>
        <v>2.1097046413502109E-2</v>
      </c>
      <c r="AJ180" s="128">
        <f>SUM(AJ4:AJ28)</f>
        <v>0</v>
      </c>
      <c r="AK180" s="134">
        <f t="shared" ref="AK180:AK186" si="70">AJ180/T180</f>
        <v>0</v>
      </c>
      <c r="AL180" s="128">
        <f>SUM(AL4:AL28)</f>
        <v>0</v>
      </c>
      <c r="AM180" s="134">
        <f t="shared" ref="AM180:AM186" si="71">AL180/U180</f>
        <v>0</v>
      </c>
    </row>
    <row r="181" spans="2:39" s="177" customFormat="1" x14ac:dyDescent="0.3">
      <c r="B181" s="175"/>
      <c r="D181" s="124" t="s">
        <v>74</v>
      </c>
      <c r="E181" s="128">
        <f>SUM(E29:E56)</f>
        <v>9118</v>
      </c>
      <c r="F181" s="128">
        <f>SUM(F29:F56)</f>
        <v>8710</v>
      </c>
      <c r="G181" s="132">
        <f t="shared" si="57"/>
        <v>-408</v>
      </c>
      <c r="H181" s="131">
        <f t="shared" si="58"/>
        <v>-4.4746654968194743E-2</v>
      </c>
      <c r="I181" s="128">
        <f>SUM(I29:I56)</f>
        <v>3215</v>
      </c>
      <c r="J181" s="128">
        <f>SUM(J29:J56)</f>
        <v>2486</v>
      </c>
      <c r="K181" s="132">
        <f t="shared" ref="K181:K186" si="72">J181-I181</f>
        <v>-729</v>
      </c>
      <c r="L181" s="131">
        <f t="shared" si="59"/>
        <v>-0.22674961119751169</v>
      </c>
      <c r="M181" s="133">
        <f t="shared" si="60"/>
        <v>0.35259925422241722</v>
      </c>
      <c r="N181" s="134">
        <f t="shared" si="61"/>
        <v>0.2854190585533869</v>
      </c>
      <c r="O181" s="116">
        <f t="shared" si="62"/>
        <v>-6.7180195669030329E-2</v>
      </c>
      <c r="P181" s="128">
        <f>SUM(P29:P56)</f>
        <v>28</v>
      </c>
      <c r="Q181" s="128">
        <f>SUM(Q29:Q56)</f>
        <v>27</v>
      </c>
      <c r="R181" s="132">
        <f t="shared" si="63"/>
        <v>-1</v>
      </c>
      <c r="S181" s="131">
        <f t="shared" si="64"/>
        <v>-3.5714285714285698E-2</v>
      </c>
      <c r="T181" s="128">
        <f>SUM(T29:T56)</f>
        <v>3187</v>
      </c>
      <c r="U181" s="128">
        <f>SUM(U29:U56)</f>
        <v>2459</v>
      </c>
      <c r="V181" s="132">
        <f t="shared" ref="V181:V186" si="73">U181-T181</f>
        <v>-728</v>
      </c>
      <c r="W181" s="131">
        <f t="shared" si="65"/>
        <v>-0.22842798870411041</v>
      </c>
      <c r="X181" s="128">
        <f>SUM(X29:X56)</f>
        <v>2124</v>
      </c>
      <c r="Y181" s="134">
        <f t="shared" ref="Y181:Y186" si="74">X181/T181</f>
        <v>0.66645748352682777</v>
      </c>
      <c r="Z181" s="128">
        <f>SUM(Z29:Z56)</f>
        <v>1649</v>
      </c>
      <c r="AA181" s="140">
        <f t="shared" si="66"/>
        <v>0.67059780398535995</v>
      </c>
      <c r="AB181" s="128">
        <f>SUM(AB29:AB56)</f>
        <v>895</v>
      </c>
      <c r="AC181" s="134">
        <f t="shared" ref="AC181:AC186" si="75">AB181/T181</f>
        <v>0.28082836523376214</v>
      </c>
      <c r="AD181" s="128">
        <f>SUM(AD29:AD56)</f>
        <v>737</v>
      </c>
      <c r="AE181" s="134">
        <f t="shared" si="67"/>
        <v>0.29971533143554291</v>
      </c>
      <c r="AF181" s="128">
        <f>SUM(AF29:AF56)</f>
        <v>122</v>
      </c>
      <c r="AG181" s="134">
        <f t="shared" si="68"/>
        <v>3.8280514590524006E-2</v>
      </c>
      <c r="AH181" s="128">
        <f>SUM(AH29:AH56)</f>
        <v>73</v>
      </c>
      <c r="AI181" s="134">
        <f t="shared" si="69"/>
        <v>2.9686864579097194E-2</v>
      </c>
      <c r="AJ181" s="128">
        <f>SUM(AJ29:AJ56)</f>
        <v>46</v>
      </c>
      <c r="AK181" s="134">
        <f t="shared" si="70"/>
        <v>1.4433636648886099E-2</v>
      </c>
      <c r="AL181" s="128">
        <f>SUM(AL29:AL56)</f>
        <v>0</v>
      </c>
      <c r="AM181" s="134">
        <f t="shared" si="71"/>
        <v>0</v>
      </c>
    </row>
    <row r="182" spans="2:39" s="177" customFormat="1" x14ac:dyDescent="0.3">
      <c r="B182" s="175"/>
      <c r="D182" s="124" t="s">
        <v>124</v>
      </c>
      <c r="E182" s="128">
        <f>SUM(E57:E68)</f>
        <v>5447</v>
      </c>
      <c r="F182" s="128">
        <f>SUM(F57:F68)</f>
        <v>5271</v>
      </c>
      <c r="G182" s="132">
        <f t="shared" si="57"/>
        <v>-176</v>
      </c>
      <c r="H182" s="131">
        <f t="shared" si="58"/>
        <v>-3.2311364053607461E-2</v>
      </c>
      <c r="I182" s="128">
        <f>SUM(I57:I68)</f>
        <v>1616</v>
      </c>
      <c r="J182" s="128">
        <f>SUM(J57:J68)</f>
        <v>1232</v>
      </c>
      <c r="K182" s="132">
        <f t="shared" si="72"/>
        <v>-384</v>
      </c>
      <c r="L182" s="131">
        <f t="shared" si="59"/>
        <v>-0.23762376237623761</v>
      </c>
      <c r="M182" s="133">
        <f t="shared" si="60"/>
        <v>0.29667706994675969</v>
      </c>
      <c r="N182" s="134">
        <f t="shared" si="61"/>
        <v>0.23373173970783531</v>
      </c>
      <c r="O182" s="116">
        <f t="shared" si="62"/>
        <v>-6.2945330238924374E-2</v>
      </c>
      <c r="P182" s="128">
        <f>SUM(P57:P68)</f>
        <v>24</v>
      </c>
      <c r="Q182" s="128">
        <f>SUM(Q57:Q68)</f>
        <v>16</v>
      </c>
      <c r="R182" s="132">
        <f t="shared" si="63"/>
        <v>-8</v>
      </c>
      <c r="S182" s="131">
        <f t="shared" si="64"/>
        <v>-0.33333333333333337</v>
      </c>
      <c r="T182" s="128">
        <f>SUM(T57:T68)</f>
        <v>1592</v>
      </c>
      <c r="U182" s="128">
        <f>SUM(U57:U68)</f>
        <v>1216</v>
      </c>
      <c r="V182" s="132">
        <f t="shared" si="73"/>
        <v>-376</v>
      </c>
      <c r="W182" s="131">
        <f t="shared" si="65"/>
        <v>-0.23618090452261309</v>
      </c>
      <c r="X182" s="128">
        <f>SUM(X57:X68)</f>
        <v>963</v>
      </c>
      <c r="Y182" s="134">
        <f t="shared" si="74"/>
        <v>0.60489949748743721</v>
      </c>
      <c r="Z182" s="128">
        <f>SUM(Z57:Z68)</f>
        <v>734</v>
      </c>
      <c r="AA182" s="140">
        <f t="shared" si="66"/>
        <v>0.60361842105263153</v>
      </c>
      <c r="AB182" s="128">
        <f>SUM(AB57:AB68)</f>
        <v>552</v>
      </c>
      <c r="AC182" s="134">
        <f>AB182/T182</f>
        <v>0.34673366834170855</v>
      </c>
      <c r="AD182" s="128">
        <f>SUM(AD57:AD68)</f>
        <v>447</v>
      </c>
      <c r="AE182" s="134">
        <f t="shared" si="67"/>
        <v>0.36759868421052633</v>
      </c>
      <c r="AF182" s="128">
        <f>SUM(AF57:AF68)</f>
        <v>77</v>
      </c>
      <c r="AG182" s="134">
        <f t="shared" si="68"/>
        <v>4.8366834170854273E-2</v>
      </c>
      <c r="AH182" s="128">
        <f>SUM(AH57:AH68)</f>
        <v>35</v>
      </c>
      <c r="AI182" s="134">
        <f t="shared" si="69"/>
        <v>2.8782894736842105E-2</v>
      </c>
      <c r="AJ182" s="128">
        <f>SUM(AJ57:AJ68)</f>
        <v>0</v>
      </c>
      <c r="AK182" s="134">
        <f t="shared" si="70"/>
        <v>0</v>
      </c>
      <c r="AL182" s="128">
        <f>SUM(AL57:AL68)</f>
        <v>0</v>
      </c>
      <c r="AM182" s="134">
        <f t="shared" si="71"/>
        <v>0</v>
      </c>
    </row>
    <row r="183" spans="2:39" s="177" customFormat="1" x14ac:dyDescent="0.3">
      <c r="B183" s="175"/>
      <c r="D183" s="124" t="s">
        <v>160</v>
      </c>
      <c r="E183" s="128">
        <f>SUM(E69:E87)</f>
        <v>4768</v>
      </c>
      <c r="F183" s="128">
        <f>SUM(F69:F87)</f>
        <v>4683</v>
      </c>
      <c r="G183" s="132">
        <f t="shared" si="57"/>
        <v>-85</v>
      </c>
      <c r="H183" s="131">
        <f t="shared" si="58"/>
        <v>-1.7827181208053711E-2</v>
      </c>
      <c r="I183" s="128">
        <f>SUM(I69:I87)</f>
        <v>1889</v>
      </c>
      <c r="J183" s="128">
        <f>SUM(J69:J87)</f>
        <v>1496</v>
      </c>
      <c r="K183" s="132">
        <f t="shared" si="72"/>
        <v>-393</v>
      </c>
      <c r="L183" s="131">
        <f t="shared" si="59"/>
        <v>-0.2080465854949709</v>
      </c>
      <c r="M183" s="133">
        <f t="shared" si="60"/>
        <v>0.39618288590604028</v>
      </c>
      <c r="N183" s="134">
        <f t="shared" si="61"/>
        <v>0.31945334187486651</v>
      </c>
      <c r="O183" s="116">
        <f t="shared" si="62"/>
        <v>-7.6729544031173769E-2</v>
      </c>
      <c r="P183" s="128">
        <f>SUM(P69:P87)</f>
        <v>17</v>
      </c>
      <c r="Q183" s="128">
        <f>SUM(Q69:Q87)</f>
        <v>12</v>
      </c>
      <c r="R183" s="132">
        <f t="shared" si="63"/>
        <v>-5</v>
      </c>
      <c r="S183" s="131">
        <f t="shared" si="64"/>
        <v>-0.29411764705882348</v>
      </c>
      <c r="T183" s="128">
        <f>SUM(T69:T87)</f>
        <v>1872</v>
      </c>
      <c r="U183" s="128">
        <f>SUM(U69:U87)</f>
        <v>1484</v>
      </c>
      <c r="V183" s="132">
        <f t="shared" si="73"/>
        <v>-388</v>
      </c>
      <c r="W183" s="131">
        <f t="shared" si="65"/>
        <v>-0.20726495726495731</v>
      </c>
      <c r="X183" s="128">
        <f>SUM(X69:X87)</f>
        <v>1358</v>
      </c>
      <c r="Y183" s="134">
        <f t="shared" si="74"/>
        <v>0.7254273504273504</v>
      </c>
      <c r="Z183" s="128">
        <f>SUM(Z69:Z87)</f>
        <v>1175</v>
      </c>
      <c r="AA183" s="140">
        <f t="shared" si="66"/>
        <v>0.7917789757412399</v>
      </c>
      <c r="AB183" s="128">
        <f>SUM(AB69:AB87)</f>
        <v>446</v>
      </c>
      <c r="AC183" s="134">
        <f t="shared" si="75"/>
        <v>0.23824786324786323</v>
      </c>
      <c r="AD183" s="128">
        <f>SUM(AD69:AD87)</f>
        <v>284</v>
      </c>
      <c r="AE183" s="134">
        <f t="shared" si="67"/>
        <v>0.19137466307277629</v>
      </c>
      <c r="AF183" s="128">
        <f>SUM(AF69:AF87)</f>
        <v>68</v>
      </c>
      <c r="AG183" s="134">
        <f t="shared" si="68"/>
        <v>3.6324786324786328E-2</v>
      </c>
      <c r="AH183" s="128">
        <f>SUM(AH69:AH87)</f>
        <v>25</v>
      </c>
      <c r="AI183" s="134">
        <f t="shared" si="69"/>
        <v>1.6846361185983826E-2</v>
      </c>
      <c r="AJ183" s="128">
        <f>SUM(AJ69:AJ87)</f>
        <v>0</v>
      </c>
      <c r="AK183" s="134">
        <f t="shared" si="70"/>
        <v>0</v>
      </c>
      <c r="AL183" s="128">
        <f>SUM(AL69:AL87)</f>
        <v>0</v>
      </c>
      <c r="AM183" s="134">
        <f t="shared" si="71"/>
        <v>0</v>
      </c>
    </row>
    <row r="184" spans="2:39" s="177" customFormat="1" x14ac:dyDescent="0.3">
      <c r="B184" s="175"/>
      <c r="D184" s="124" t="s">
        <v>440</v>
      </c>
      <c r="E184" s="128">
        <f>SUM(E88:E114)</f>
        <v>11111</v>
      </c>
      <c r="F184" s="128">
        <f>SUM(F88:F114)</f>
        <v>10670</v>
      </c>
      <c r="G184" s="132">
        <f t="shared" si="57"/>
        <v>-441</v>
      </c>
      <c r="H184" s="131">
        <f t="shared" si="58"/>
        <v>-3.9690396903969027E-2</v>
      </c>
      <c r="I184" s="128">
        <f>SUM(I88:I114)</f>
        <v>3908</v>
      </c>
      <c r="J184" s="128">
        <f>SUM(J88:J114)</f>
        <v>3219</v>
      </c>
      <c r="K184" s="132">
        <f t="shared" si="72"/>
        <v>-689</v>
      </c>
      <c r="L184" s="131">
        <f t="shared" si="59"/>
        <v>-0.17630501535312182</v>
      </c>
      <c r="M184" s="133">
        <f t="shared" si="60"/>
        <v>0.35172351723517237</v>
      </c>
      <c r="N184" s="134">
        <f t="shared" si="61"/>
        <v>0.30168697282099344</v>
      </c>
      <c r="O184" s="116">
        <f t="shared" si="62"/>
        <v>-5.003654441417893E-2</v>
      </c>
      <c r="P184" s="128">
        <f>SUM(P88:P114)</f>
        <v>41</v>
      </c>
      <c r="Q184" s="128">
        <f>SUM(Q88:Q114)</f>
        <v>45</v>
      </c>
      <c r="R184" s="132">
        <f t="shared" si="63"/>
        <v>4</v>
      </c>
      <c r="S184" s="131">
        <f t="shared" si="64"/>
        <v>9.7560975609756184E-2</v>
      </c>
      <c r="T184" s="128">
        <f>SUM(T88:T114)</f>
        <v>3867</v>
      </c>
      <c r="U184" s="128">
        <f>SUM(U88:U114)</f>
        <v>3174</v>
      </c>
      <c r="V184" s="132">
        <f t="shared" si="73"/>
        <v>-693</v>
      </c>
      <c r="W184" s="131">
        <f t="shared" si="65"/>
        <v>-0.17920868890612873</v>
      </c>
      <c r="X184" s="128">
        <f>SUM(X88:X114)</f>
        <v>3069</v>
      </c>
      <c r="Y184" s="134">
        <f t="shared" si="74"/>
        <v>0.79363847944142751</v>
      </c>
      <c r="Z184" s="128">
        <f>SUM(Z88:Z114)</f>
        <v>2536</v>
      </c>
      <c r="AA184" s="140">
        <f t="shared" si="66"/>
        <v>0.79899180844360429</v>
      </c>
      <c r="AB184" s="128">
        <f>SUM(AB88:AB114)</f>
        <v>572</v>
      </c>
      <c r="AC184" s="134">
        <f t="shared" si="75"/>
        <v>0.14791828290664599</v>
      </c>
      <c r="AD184" s="128">
        <f>SUM(AD88:AD114)</f>
        <v>465</v>
      </c>
      <c r="AE184" s="134">
        <f t="shared" si="67"/>
        <v>0.14650283553875237</v>
      </c>
      <c r="AF184" s="128">
        <f>SUM(AF88:AF114)</f>
        <v>226</v>
      </c>
      <c r="AG184" s="134">
        <f t="shared" si="68"/>
        <v>5.8443237651926556E-2</v>
      </c>
      <c r="AH184" s="128">
        <f>SUM(AH88:AH114)</f>
        <v>173</v>
      </c>
      <c r="AI184" s="134">
        <f t="shared" si="69"/>
        <v>5.450535601764335E-2</v>
      </c>
      <c r="AJ184" s="128">
        <f>SUM(AJ88:AJ114)</f>
        <v>0</v>
      </c>
      <c r="AK184" s="134">
        <f t="shared" si="70"/>
        <v>0</v>
      </c>
      <c r="AL184" s="128">
        <f>SUM(AL88:AL114)</f>
        <v>0</v>
      </c>
      <c r="AM184" s="134">
        <f t="shared" si="71"/>
        <v>0</v>
      </c>
    </row>
    <row r="185" spans="2:39" s="177" customFormat="1" x14ac:dyDescent="0.3">
      <c r="B185" s="175"/>
      <c r="D185" s="124" t="s">
        <v>268</v>
      </c>
      <c r="E185" s="128">
        <f>SUM(E115:E142)</f>
        <v>9838</v>
      </c>
      <c r="F185" s="128">
        <f>SUM(F115:F142)</f>
        <v>9246</v>
      </c>
      <c r="G185" s="132">
        <f t="shared" si="57"/>
        <v>-592</v>
      </c>
      <c r="H185" s="131">
        <f t="shared" si="58"/>
        <v>-6.017483228298437E-2</v>
      </c>
      <c r="I185" s="128">
        <f>SUM(I115:I142)</f>
        <v>4299</v>
      </c>
      <c r="J185" s="128">
        <f>SUM(J115:J142)</f>
        <v>3526</v>
      </c>
      <c r="K185" s="132">
        <f t="shared" si="72"/>
        <v>-773</v>
      </c>
      <c r="L185" s="131">
        <f t="shared" si="59"/>
        <v>-0.17980925796696912</v>
      </c>
      <c r="M185" s="133">
        <f t="shared" si="60"/>
        <v>0.43697906078471233</v>
      </c>
      <c r="N185" s="134">
        <f t="shared" si="61"/>
        <v>0.38135409906986806</v>
      </c>
      <c r="O185" s="116">
        <f t="shared" si="62"/>
        <v>-5.5624961714844268E-2</v>
      </c>
      <c r="P185" s="128">
        <f>SUM(P115:P142)</f>
        <v>52</v>
      </c>
      <c r="Q185" s="128">
        <f>SUM(Q115:Q142)</f>
        <v>36</v>
      </c>
      <c r="R185" s="132">
        <f t="shared" si="63"/>
        <v>-16</v>
      </c>
      <c r="S185" s="131">
        <f t="shared" si="64"/>
        <v>-0.30769230769230771</v>
      </c>
      <c r="T185" s="128">
        <f>SUM(T115:T142)</f>
        <v>4247</v>
      </c>
      <c r="U185" s="128">
        <f>SUM(U115:U142)</f>
        <v>3490</v>
      </c>
      <c r="V185" s="132">
        <f t="shared" si="73"/>
        <v>-757</v>
      </c>
      <c r="W185" s="131">
        <f t="shared" si="65"/>
        <v>-0.17824346597598306</v>
      </c>
      <c r="X185" s="128">
        <f>SUM(X115:X142)</f>
        <v>3164</v>
      </c>
      <c r="Y185" s="134">
        <f t="shared" si="74"/>
        <v>0.74499646809512599</v>
      </c>
      <c r="Z185" s="128">
        <f>SUM(Z115:Z142)</f>
        <v>2619</v>
      </c>
      <c r="AA185" s="140">
        <f t="shared" si="66"/>
        <v>0.75042979942693411</v>
      </c>
      <c r="AB185" s="128">
        <f>SUM(AB115:AB142)</f>
        <v>1024</v>
      </c>
      <c r="AC185" s="134">
        <f t="shared" si="75"/>
        <v>0.24111137273369437</v>
      </c>
      <c r="AD185" s="128">
        <f>SUM(AD115:AD142)</f>
        <v>809</v>
      </c>
      <c r="AE185" s="134">
        <f t="shared" si="67"/>
        <v>0.2318051575931232</v>
      </c>
      <c r="AF185" s="128">
        <f>SUM(AF115:AF142)</f>
        <v>59</v>
      </c>
      <c r="AG185" s="134">
        <f t="shared" si="68"/>
        <v>1.3892159171179657E-2</v>
      </c>
      <c r="AH185" s="128">
        <f>SUM(AH115:AH142)</f>
        <v>62</v>
      </c>
      <c r="AI185" s="134">
        <f t="shared" si="69"/>
        <v>1.7765042979942695E-2</v>
      </c>
      <c r="AJ185" s="128">
        <f>SUM(AJ115:AJ142)</f>
        <v>0</v>
      </c>
      <c r="AK185" s="134">
        <f t="shared" si="70"/>
        <v>0</v>
      </c>
      <c r="AL185" s="128">
        <f>SUM(AL115:AL142)</f>
        <v>0</v>
      </c>
      <c r="AM185" s="134">
        <f t="shared" si="71"/>
        <v>0</v>
      </c>
    </row>
    <row r="186" spans="2:39" s="177" customFormat="1" x14ac:dyDescent="0.3">
      <c r="B186" s="175"/>
      <c r="D186" s="124" t="s">
        <v>328</v>
      </c>
      <c r="E186" s="128">
        <f>SUM(E143:E174)</f>
        <v>13603</v>
      </c>
      <c r="F186" s="128">
        <f>SUM(F143:F174)</f>
        <v>12884</v>
      </c>
      <c r="G186" s="132">
        <f t="shared" si="57"/>
        <v>-719</v>
      </c>
      <c r="H186" s="131">
        <f t="shared" si="58"/>
        <v>-5.2855987649783165E-2</v>
      </c>
      <c r="I186" s="128">
        <f>SUM(I143:I174)</f>
        <v>5124</v>
      </c>
      <c r="J186" s="128">
        <f>SUM(J143:J174)</f>
        <v>3676</v>
      </c>
      <c r="K186" s="132">
        <f t="shared" si="72"/>
        <v>-1448</v>
      </c>
      <c r="L186" s="131">
        <f t="shared" si="59"/>
        <v>-0.28259172521467602</v>
      </c>
      <c r="M186" s="133">
        <f t="shared" si="60"/>
        <v>0.37668161434977576</v>
      </c>
      <c r="N186" s="134">
        <f t="shared" si="61"/>
        <v>0.28531511952809685</v>
      </c>
      <c r="O186" s="116">
        <f t="shared" si="62"/>
        <v>-9.1366494821678912E-2</v>
      </c>
      <c r="P186" s="128">
        <f>SUM(P143:P174)</f>
        <v>29</v>
      </c>
      <c r="Q186" s="128">
        <f>SUM(Q143:Q174)</f>
        <v>31</v>
      </c>
      <c r="R186" s="132">
        <f t="shared" si="63"/>
        <v>2</v>
      </c>
      <c r="S186" s="131">
        <f t="shared" si="64"/>
        <v>6.8965517241379226E-2</v>
      </c>
      <c r="T186" s="128">
        <f>SUM(T143:T174)</f>
        <v>5095</v>
      </c>
      <c r="U186" s="128">
        <f>SUM(U143:U174)</f>
        <v>3645</v>
      </c>
      <c r="V186" s="132">
        <f t="shared" si="73"/>
        <v>-1450</v>
      </c>
      <c r="W186" s="131">
        <f t="shared" si="65"/>
        <v>-0.28459273797841023</v>
      </c>
      <c r="X186" s="128">
        <f>SUM(X143:X174)</f>
        <v>3486</v>
      </c>
      <c r="Y186" s="134">
        <f t="shared" si="74"/>
        <v>0.68420019627085382</v>
      </c>
      <c r="Z186" s="128">
        <f>SUM(Z143:Z174)</f>
        <v>2577</v>
      </c>
      <c r="AA186" s="140">
        <f t="shared" si="66"/>
        <v>0.7069958847736626</v>
      </c>
      <c r="AB186" s="128">
        <f>SUM(AB143:AB174)</f>
        <v>1289</v>
      </c>
      <c r="AC186" s="134">
        <f t="shared" si="75"/>
        <v>0.25299313052011774</v>
      </c>
      <c r="AD186" s="128">
        <f>SUM(AD143:AD174)</f>
        <v>921</v>
      </c>
      <c r="AE186" s="134">
        <f t="shared" si="67"/>
        <v>0.25267489711934155</v>
      </c>
      <c r="AF186" s="128">
        <f>SUM(AF143:AF174)</f>
        <v>224</v>
      </c>
      <c r="AG186" s="134">
        <f t="shared" si="68"/>
        <v>4.396467124631992E-2</v>
      </c>
      <c r="AH186" s="128">
        <f>SUM(AH143:AH174)</f>
        <v>147</v>
      </c>
      <c r="AI186" s="134">
        <f t="shared" si="69"/>
        <v>4.0329218106995884E-2</v>
      </c>
      <c r="AJ186" s="128">
        <f>SUM(AJ143:AJ174)</f>
        <v>96</v>
      </c>
      <c r="AK186" s="134">
        <f t="shared" si="70"/>
        <v>1.8842001962708538E-2</v>
      </c>
      <c r="AL186" s="128">
        <f>SUM(AL143:AL174)</f>
        <v>0</v>
      </c>
      <c r="AM186" s="134">
        <f t="shared" si="71"/>
        <v>0</v>
      </c>
    </row>
    <row r="187" spans="2:39" s="177" customFormat="1" x14ac:dyDescent="0.3"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</row>
    <row r="188" spans="2:39" s="177" customFormat="1" ht="13.5" customHeight="1" x14ac:dyDescent="0.25">
      <c r="E188" s="178">
        <f>SUM(E180:E186)</f>
        <v>60613</v>
      </c>
      <c r="F188" s="178">
        <f>SUM(F180:F186)</f>
        <v>57927</v>
      </c>
      <c r="G188" s="181">
        <f t="shared" si="57"/>
        <v>-2686</v>
      </c>
      <c r="H188" s="180">
        <f t="shared" si="58"/>
        <v>-4.431392605546669E-2</v>
      </c>
      <c r="I188" s="178">
        <f>SUM(I180:I186)</f>
        <v>22964</v>
      </c>
      <c r="J188" s="178">
        <f>SUM(J180:J186)</f>
        <v>18030</v>
      </c>
      <c r="K188" s="181">
        <f>J188-I188</f>
        <v>-4934</v>
      </c>
      <c r="L188" s="180">
        <f>(J188/I188)-100%</f>
        <v>-0.21485803866922137</v>
      </c>
      <c r="M188" s="179">
        <f>I188/E188</f>
        <v>0.37886262022998368</v>
      </c>
      <c r="N188" s="179">
        <f>J188/F188</f>
        <v>0.31125381946242686</v>
      </c>
      <c r="O188" s="180">
        <f>N188-M188</f>
        <v>-6.760880076755682E-2</v>
      </c>
      <c r="P188" s="178">
        <f>SUM(P180:P186)</f>
        <v>227</v>
      </c>
      <c r="Q188" s="178">
        <f>SUM(Q180:Q186)</f>
        <v>192</v>
      </c>
      <c r="R188" s="181">
        <f>Q188-P188</f>
        <v>-35</v>
      </c>
      <c r="S188" s="180">
        <f>(Q188/P188)-100%</f>
        <v>-0.1541850220264317</v>
      </c>
      <c r="T188" s="178">
        <f>SUM(T180:T186)</f>
        <v>22737</v>
      </c>
      <c r="U188" s="178">
        <f>SUM(U180:U186)</f>
        <v>17838</v>
      </c>
      <c r="V188" s="181">
        <f>U188-T188</f>
        <v>-4899</v>
      </c>
      <c r="W188" s="180">
        <f>(U188/T188)-100%</f>
        <v>-0.21546378150151735</v>
      </c>
      <c r="X188" s="178">
        <f>SUM(X180:X186)</f>
        <v>16467</v>
      </c>
      <c r="Y188" s="179">
        <f>X188/T188</f>
        <v>0.72423802612481858</v>
      </c>
      <c r="Z188" s="178">
        <f>SUM(Z180:Z186)</f>
        <v>13229</v>
      </c>
      <c r="AA188" s="179">
        <f>Z188/U188</f>
        <v>0.74161901558470678</v>
      </c>
      <c r="AB188" s="178">
        <f>SUM(AB180:AB186)</f>
        <v>5261</v>
      </c>
      <c r="AC188" s="179">
        <f>AB188/T188</f>
        <v>0.23138496723402383</v>
      </c>
      <c r="AD188" s="178">
        <f>SUM(AD180:AD186)</f>
        <v>4044</v>
      </c>
      <c r="AE188" s="179">
        <f>AD188/U188</f>
        <v>0.22670702993609149</v>
      </c>
      <c r="AF188" s="178">
        <f>SUM(AF180:AF186)</f>
        <v>867</v>
      </c>
      <c r="AG188" s="179">
        <f>AF188/T188</f>
        <v>3.8131679641113601E-2</v>
      </c>
      <c r="AH188" s="178">
        <f>SUM(AH180:AH186)</f>
        <v>565</v>
      </c>
      <c r="AI188" s="179">
        <f>AH188/U188</f>
        <v>3.1673954479201703E-2</v>
      </c>
      <c r="AJ188" s="178">
        <f>SUM(AJ180:AJ186)</f>
        <v>142</v>
      </c>
      <c r="AK188" s="179">
        <f>AJ188/T188</f>
        <v>6.2453270000439815E-3</v>
      </c>
      <c r="AL188" s="178">
        <f>SUM(AL180:AL186)</f>
        <v>0</v>
      </c>
      <c r="AM188" s="179">
        <f>AL188/U188</f>
        <v>0</v>
      </c>
    </row>
    <row r="189" spans="2:39" s="177" customFormat="1" ht="13.5" customHeight="1" x14ac:dyDescent="0.25">
      <c r="E189" s="178"/>
      <c r="F189" s="178"/>
      <c r="G189" s="181"/>
      <c r="H189" s="180"/>
      <c r="I189" s="178"/>
      <c r="J189" s="178"/>
      <c r="K189" s="181"/>
      <c r="L189" s="180"/>
      <c r="M189" s="179"/>
      <c r="N189" s="179"/>
      <c r="O189" s="180"/>
      <c r="P189" s="178"/>
      <c r="Q189" s="178"/>
      <c r="R189" s="181"/>
      <c r="S189" s="180"/>
      <c r="T189" s="178"/>
      <c r="U189" s="178"/>
      <c r="V189" s="181"/>
      <c r="W189" s="180"/>
      <c r="X189" s="178"/>
      <c r="Y189" s="179"/>
      <c r="Z189" s="178"/>
      <c r="AA189" s="179"/>
      <c r="AB189" s="178"/>
      <c r="AC189" s="179"/>
      <c r="AD189" s="178"/>
      <c r="AE189" s="179"/>
      <c r="AF189" s="178"/>
      <c r="AG189" s="179"/>
      <c r="AH189" s="178"/>
      <c r="AI189" s="179"/>
      <c r="AJ189" s="178"/>
      <c r="AK189" s="179"/>
      <c r="AL189" s="178"/>
      <c r="AM189" s="179"/>
    </row>
    <row r="190" spans="2:39" s="177" customFormat="1" x14ac:dyDescent="0.3">
      <c r="D190" s="262" t="s">
        <v>453</v>
      </c>
      <c r="E190" s="252"/>
      <c r="F190" s="253"/>
      <c r="G190" s="253"/>
      <c r="H190" s="254"/>
      <c r="I190" s="252" t="s">
        <v>384</v>
      </c>
      <c r="J190" s="253"/>
      <c r="K190" s="253"/>
      <c r="L190" s="254"/>
      <c r="M190" s="252" t="s">
        <v>390</v>
      </c>
      <c r="N190" s="253"/>
      <c r="O190" s="253"/>
      <c r="P190" s="252" t="s">
        <v>385</v>
      </c>
      <c r="Q190" s="253"/>
      <c r="R190" s="253"/>
      <c r="S190" s="254"/>
      <c r="T190" s="255" t="s">
        <v>386</v>
      </c>
      <c r="U190" s="253"/>
      <c r="V190" s="253"/>
      <c r="W190" s="256"/>
      <c r="X190" s="252" t="s">
        <v>354</v>
      </c>
      <c r="Y190" s="253"/>
      <c r="Z190" s="253"/>
      <c r="AA190" s="254"/>
      <c r="AB190" s="255" t="s">
        <v>353</v>
      </c>
      <c r="AC190" s="253"/>
      <c r="AD190" s="253"/>
      <c r="AE190" s="256"/>
      <c r="AF190" s="252" t="s">
        <v>463</v>
      </c>
      <c r="AG190" s="253"/>
      <c r="AH190" s="253"/>
      <c r="AI190" s="254"/>
      <c r="AJ190" s="255" t="s">
        <v>462</v>
      </c>
      <c r="AK190" s="253"/>
      <c r="AL190" s="253"/>
      <c r="AM190" s="253"/>
    </row>
    <row r="191" spans="2:39" s="177" customFormat="1" ht="13" x14ac:dyDescent="0.3">
      <c r="D191" s="263"/>
      <c r="E191" s="135" t="s">
        <v>474</v>
      </c>
      <c r="F191" s="221" t="s">
        <v>479</v>
      </c>
      <c r="G191" s="136" t="s">
        <v>444</v>
      </c>
      <c r="H191" s="137" t="s">
        <v>449</v>
      </c>
      <c r="I191" s="135" t="s">
        <v>474</v>
      </c>
      <c r="J191" s="221" t="s">
        <v>479</v>
      </c>
      <c r="K191" s="136" t="s">
        <v>444</v>
      </c>
      <c r="L191" s="137" t="s">
        <v>449</v>
      </c>
      <c r="M191" s="135" t="s">
        <v>474</v>
      </c>
      <c r="N191" s="221" t="s">
        <v>479</v>
      </c>
      <c r="O191" s="136" t="s">
        <v>444</v>
      </c>
      <c r="P191" s="135" t="s">
        <v>474</v>
      </c>
      <c r="Q191" s="221" t="s">
        <v>479</v>
      </c>
      <c r="R191" s="136" t="s">
        <v>444</v>
      </c>
      <c r="S191" s="137" t="s">
        <v>449</v>
      </c>
      <c r="T191" s="135" t="s">
        <v>474</v>
      </c>
      <c r="U191" s="221" t="s">
        <v>479</v>
      </c>
      <c r="V191" s="136" t="s">
        <v>444</v>
      </c>
      <c r="W191" s="137" t="s">
        <v>449</v>
      </c>
      <c r="X191" s="135" t="s">
        <v>474</v>
      </c>
      <c r="Y191" s="136" t="s">
        <v>475</v>
      </c>
      <c r="Z191" s="221" t="s">
        <v>479</v>
      </c>
      <c r="AA191" s="137" t="s">
        <v>480</v>
      </c>
      <c r="AB191" s="135" t="s">
        <v>474</v>
      </c>
      <c r="AC191" s="136" t="s">
        <v>475</v>
      </c>
      <c r="AD191" s="221" t="s">
        <v>479</v>
      </c>
      <c r="AE191" s="137" t="s">
        <v>480</v>
      </c>
      <c r="AF191" s="135" t="s">
        <v>474</v>
      </c>
      <c r="AG191" s="136" t="s">
        <v>475</v>
      </c>
      <c r="AH191" s="221" t="s">
        <v>479</v>
      </c>
      <c r="AI191" s="137" t="s">
        <v>480</v>
      </c>
      <c r="AJ191" s="135" t="s">
        <v>474</v>
      </c>
      <c r="AK191" s="136" t="s">
        <v>475</v>
      </c>
      <c r="AL191" s="221" t="s">
        <v>479</v>
      </c>
      <c r="AM191" s="137" t="s">
        <v>480</v>
      </c>
    </row>
    <row r="192" spans="2:39" s="177" customFormat="1" x14ac:dyDescent="0.3">
      <c r="B192" s="175"/>
      <c r="D192" s="124" t="s">
        <v>448</v>
      </c>
      <c r="E192" s="128">
        <v>266</v>
      </c>
      <c r="F192" s="128">
        <f>Wahlkarten!B6</f>
        <v>186</v>
      </c>
      <c r="G192" s="132">
        <f>F192-E192</f>
        <v>-80</v>
      </c>
      <c r="H192" s="131">
        <f>(F192/E192)-100%</f>
        <v>-0.3007518796992481</v>
      </c>
      <c r="I192" s="128">
        <v>155</v>
      </c>
      <c r="J192" s="128">
        <f>Wahlkarten!C6</f>
        <v>176</v>
      </c>
      <c r="K192" s="132">
        <f>J192-I192</f>
        <v>21</v>
      </c>
      <c r="L192" s="131">
        <f>(J192/I192)-100%</f>
        <v>0.13548387096774195</v>
      </c>
      <c r="M192" s="133">
        <f>I192/E192</f>
        <v>0.58270676691729328</v>
      </c>
      <c r="N192" s="134">
        <f>J192/F192</f>
        <v>0.94623655913978499</v>
      </c>
      <c r="O192" s="116">
        <f>N192-M192</f>
        <v>0.36352979222249171</v>
      </c>
      <c r="P192" s="128">
        <v>1</v>
      </c>
      <c r="Q192" s="128">
        <f>Wahlkarten!D6</f>
        <v>4</v>
      </c>
      <c r="R192" s="132">
        <f>Q192-P192</f>
        <v>3</v>
      </c>
      <c r="S192" s="131">
        <f>(Q192/P192)-100%</f>
        <v>3</v>
      </c>
      <c r="T192" s="128">
        <v>154</v>
      </c>
      <c r="U192" s="128">
        <f>Wahlkarten!E6</f>
        <v>172</v>
      </c>
      <c r="V192" s="132">
        <f>U192-T192</f>
        <v>18</v>
      </c>
      <c r="W192" s="131">
        <f>(U192/T192)-100%</f>
        <v>0.11688311688311681</v>
      </c>
      <c r="X192" s="128">
        <v>83</v>
      </c>
      <c r="Y192" s="134">
        <f>X192/T192</f>
        <v>0.53896103896103897</v>
      </c>
      <c r="Z192" s="128">
        <f>Wahlkarten!F6</f>
        <v>135</v>
      </c>
      <c r="AA192" s="140">
        <f>Z192/U192</f>
        <v>0.78488372093023251</v>
      </c>
      <c r="AB192" s="128">
        <v>69</v>
      </c>
      <c r="AC192" s="134">
        <f>AB192/T192</f>
        <v>0.44805194805194803</v>
      </c>
      <c r="AD192" s="128">
        <f>Wahlkarten!G6</f>
        <v>33</v>
      </c>
      <c r="AE192" s="134">
        <f>AD192/U192</f>
        <v>0.19186046511627908</v>
      </c>
      <c r="AF192" s="128">
        <v>2</v>
      </c>
      <c r="AG192" s="134">
        <f>AF192/T192</f>
        <v>1.2987012987012988E-2</v>
      </c>
      <c r="AH192" s="128">
        <f>Wahlkarten!H6</f>
        <v>4</v>
      </c>
      <c r="AI192" s="134">
        <f>AH192/U192</f>
        <v>2.3255813953488372E-2</v>
      </c>
      <c r="AJ192" s="128">
        <v>0</v>
      </c>
      <c r="AK192" s="134">
        <f>AJ192/T192</f>
        <v>0</v>
      </c>
      <c r="AL192" s="128">
        <f>Wahlkarten!I6</f>
        <v>0</v>
      </c>
      <c r="AM192" s="134">
        <f>AL192/U192</f>
        <v>0</v>
      </c>
    </row>
    <row r="193" spans="2:39" s="177" customFormat="1" x14ac:dyDescent="0.3">
      <c r="B193" s="175"/>
      <c r="D193" s="124" t="s">
        <v>74</v>
      </c>
      <c r="E193" s="128">
        <v>194</v>
      </c>
      <c r="F193" s="128">
        <f>Wahlkarten!B7</f>
        <v>221</v>
      </c>
      <c r="G193" s="132">
        <f t="shared" ref="G193:G198" si="76">F193-E193</f>
        <v>27</v>
      </c>
      <c r="H193" s="131">
        <f t="shared" ref="H193:H198" si="77">(F193/E193)-100%</f>
        <v>0.13917525773195871</v>
      </c>
      <c r="I193" s="128">
        <v>145</v>
      </c>
      <c r="J193" s="128">
        <f>Wahlkarten!C7</f>
        <v>206</v>
      </c>
      <c r="K193" s="132">
        <f t="shared" ref="K193:K198" si="78">J193-I193</f>
        <v>61</v>
      </c>
      <c r="L193" s="131">
        <f t="shared" ref="L193:L198" si="79">(J193/I193)-100%</f>
        <v>0.42068965517241375</v>
      </c>
      <c r="M193" s="133">
        <f t="shared" ref="M193:M198" si="80">I193/E193</f>
        <v>0.74742268041237114</v>
      </c>
      <c r="N193" s="134">
        <f t="shared" ref="N193:N198" si="81">J193/F193</f>
        <v>0.9321266968325792</v>
      </c>
      <c r="O193" s="116">
        <f t="shared" ref="O193:O198" si="82">N193-M193</f>
        <v>0.18470401642020806</v>
      </c>
      <c r="P193" s="128">
        <v>0</v>
      </c>
      <c r="Q193" s="128">
        <f>Wahlkarten!D7</f>
        <v>0</v>
      </c>
      <c r="R193" s="132">
        <f t="shared" ref="R193:R198" si="83">Q193-P193</f>
        <v>0</v>
      </c>
      <c r="S193" s="131" t="e">
        <f t="shared" ref="S193:S198" si="84">(Q193/P193)-100%</f>
        <v>#DIV/0!</v>
      </c>
      <c r="T193" s="128">
        <v>145</v>
      </c>
      <c r="U193" s="128">
        <f>Wahlkarten!E7</f>
        <v>206</v>
      </c>
      <c r="V193" s="132">
        <f t="shared" ref="V193:V198" si="85">U193-T193</f>
        <v>61</v>
      </c>
      <c r="W193" s="131">
        <f t="shared" ref="W193:W198" si="86">(U193/T193)-100%</f>
        <v>0.42068965517241375</v>
      </c>
      <c r="X193" s="128">
        <v>106</v>
      </c>
      <c r="Y193" s="134">
        <f t="shared" ref="Y193:Y198" si="87">X193/T193</f>
        <v>0.73103448275862071</v>
      </c>
      <c r="Z193" s="128">
        <f>Wahlkarten!F7</f>
        <v>149</v>
      </c>
      <c r="AA193" s="140">
        <f t="shared" ref="AA193:AA198" si="88">Z193/U193</f>
        <v>0.72330097087378642</v>
      </c>
      <c r="AB193" s="128">
        <v>28</v>
      </c>
      <c r="AC193" s="134">
        <f t="shared" ref="AC193:AC198" si="89">AB193/T193</f>
        <v>0.19310344827586207</v>
      </c>
      <c r="AD193" s="128">
        <f>Wahlkarten!G7</f>
        <v>51</v>
      </c>
      <c r="AE193" s="134">
        <f t="shared" ref="AE193:AE198" si="90">AD193/U193</f>
        <v>0.24757281553398058</v>
      </c>
      <c r="AF193" s="128">
        <v>5</v>
      </c>
      <c r="AG193" s="134">
        <f t="shared" ref="AG193:AG198" si="91">AF193/T193</f>
        <v>3.4482758620689655E-2</v>
      </c>
      <c r="AH193" s="128">
        <f>Wahlkarten!H7</f>
        <v>6</v>
      </c>
      <c r="AI193" s="134">
        <f t="shared" ref="AI193:AI198" si="92">AH193/U193</f>
        <v>2.9126213592233011E-2</v>
      </c>
      <c r="AJ193" s="128">
        <v>6</v>
      </c>
      <c r="AK193" s="134">
        <f t="shared" ref="AK193:AK198" si="93">AJ193/T193</f>
        <v>4.1379310344827586E-2</v>
      </c>
      <c r="AL193" s="128">
        <f>Wahlkarten!I7</f>
        <v>0</v>
      </c>
      <c r="AM193" s="134">
        <f t="shared" ref="AM193:AM198" si="94">AL193/U193</f>
        <v>0</v>
      </c>
    </row>
    <row r="194" spans="2:39" s="177" customFormat="1" x14ac:dyDescent="0.3">
      <c r="B194" s="175"/>
      <c r="D194" s="124" t="s">
        <v>124</v>
      </c>
      <c r="E194" s="128">
        <v>150</v>
      </c>
      <c r="F194" s="128">
        <f>Wahlkarten!B8</f>
        <v>120</v>
      </c>
      <c r="G194" s="132">
        <f t="shared" si="76"/>
        <v>-30</v>
      </c>
      <c r="H194" s="131">
        <f t="shared" si="77"/>
        <v>-0.19999999999999996</v>
      </c>
      <c r="I194" s="128">
        <v>93</v>
      </c>
      <c r="J194" s="128">
        <f>Wahlkarten!C8</f>
        <v>108</v>
      </c>
      <c r="K194" s="132">
        <f t="shared" si="78"/>
        <v>15</v>
      </c>
      <c r="L194" s="131">
        <f t="shared" si="79"/>
        <v>0.16129032258064524</v>
      </c>
      <c r="M194" s="133">
        <f t="shared" si="80"/>
        <v>0.62</v>
      </c>
      <c r="N194" s="134">
        <f t="shared" si="81"/>
        <v>0.9</v>
      </c>
      <c r="O194" s="116">
        <f t="shared" si="82"/>
        <v>0.28000000000000003</v>
      </c>
      <c r="P194" s="128">
        <v>0</v>
      </c>
      <c r="Q194" s="128">
        <f>Wahlkarten!D8</f>
        <v>3</v>
      </c>
      <c r="R194" s="132">
        <f t="shared" si="83"/>
        <v>3</v>
      </c>
      <c r="S194" s="131" t="e">
        <f t="shared" si="84"/>
        <v>#DIV/0!</v>
      </c>
      <c r="T194" s="128">
        <v>93</v>
      </c>
      <c r="U194" s="128">
        <f>Wahlkarten!E8</f>
        <v>105</v>
      </c>
      <c r="V194" s="132">
        <f t="shared" si="85"/>
        <v>12</v>
      </c>
      <c r="W194" s="131">
        <f t="shared" si="86"/>
        <v>0.12903225806451624</v>
      </c>
      <c r="X194" s="128">
        <v>59</v>
      </c>
      <c r="Y194" s="134">
        <f t="shared" si="87"/>
        <v>0.63440860215053763</v>
      </c>
      <c r="Z194" s="128">
        <f>Wahlkarten!F8</f>
        <v>78</v>
      </c>
      <c r="AA194" s="140">
        <f t="shared" si="88"/>
        <v>0.74285714285714288</v>
      </c>
      <c r="AB194" s="128">
        <v>34</v>
      </c>
      <c r="AC194" s="134">
        <f t="shared" si="89"/>
        <v>0.36559139784946237</v>
      </c>
      <c r="AD194" s="128">
        <f>Wahlkarten!G8</f>
        <v>24</v>
      </c>
      <c r="AE194" s="134">
        <f t="shared" si="90"/>
        <v>0.22857142857142856</v>
      </c>
      <c r="AF194" s="128">
        <v>0</v>
      </c>
      <c r="AG194" s="134">
        <f t="shared" si="91"/>
        <v>0</v>
      </c>
      <c r="AH194" s="128">
        <f>Wahlkarten!H8</f>
        <v>3</v>
      </c>
      <c r="AI194" s="134">
        <f t="shared" si="92"/>
        <v>2.8571428571428571E-2</v>
      </c>
      <c r="AJ194" s="128">
        <v>0</v>
      </c>
      <c r="AK194" s="134">
        <f t="shared" si="93"/>
        <v>0</v>
      </c>
      <c r="AL194" s="128">
        <f>Wahlkarten!I8</f>
        <v>0</v>
      </c>
      <c r="AM194" s="134">
        <f t="shared" si="94"/>
        <v>0</v>
      </c>
    </row>
    <row r="195" spans="2:39" s="177" customFormat="1" x14ac:dyDescent="0.3">
      <c r="B195" s="175"/>
      <c r="D195" s="124" t="s">
        <v>160</v>
      </c>
      <c r="E195" s="128">
        <v>54</v>
      </c>
      <c r="F195" s="128">
        <f>Wahlkarten!B9</f>
        <v>130</v>
      </c>
      <c r="G195" s="132">
        <f t="shared" si="76"/>
        <v>76</v>
      </c>
      <c r="H195" s="131">
        <f t="shared" si="77"/>
        <v>1.4074074074074074</v>
      </c>
      <c r="I195" s="128">
        <v>85</v>
      </c>
      <c r="J195" s="128">
        <f>Wahlkarten!C9</f>
        <v>126</v>
      </c>
      <c r="K195" s="132">
        <f t="shared" si="78"/>
        <v>41</v>
      </c>
      <c r="L195" s="131">
        <f t="shared" si="79"/>
        <v>0.48235294117647065</v>
      </c>
      <c r="M195" s="133">
        <f t="shared" si="80"/>
        <v>1.5740740740740742</v>
      </c>
      <c r="N195" s="134">
        <f t="shared" si="81"/>
        <v>0.96923076923076923</v>
      </c>
      <c r="O195" s="116">
        <f t="shared" si="82"/>
        <v>-0.60484330484330495</v>
      </c>
      <c r="P195" s="128">
        <v>0</v>
      </c>
      <c r="Q195" s="128">
        <f>Wahlkarten!D9</f>
        <v>0</v>
      </c>
      <c r="R195" s="132">
        <f t="shared" si="83"/>
        <v>0</v>
      </c>
      <c r="S195" s="131" t="e">
        <f t="shared" si="84"/>
        <v>#DIV/0!</v>
      </c>
      <c r="T195" s="128">
        <v>85</v>
      </c>
      <c r="U195" s="128">
        <f>Wahlkarten!E9</f>
        <v>126</v>
      </c>
      <c r="V195" s="132">
        <f t="shared" si="85"/>
        <v>41</v>
      </c>
      <c r="W195" s="131">
        <f t="shared" si="86"/>
        <v>0.48235294117647065</v>
      </c>
      <c r="X195" s="128">
        <v>40</v>
      </c>
      <c r="Y195" s="134">
        <f t="shared" si="87"/>
        <v>0.47058823529411764</v>
      </c>
      <c r="Z195" s="128">
        <f>Wahlkarten!F9</f>
        <v>99</v>
      </c>
      <c r="AA195" s="140">
        <f t="shared" si="88"/>
        <v>0.7857142857142857</v>
      </c>
      <c r="AB195" s="128">
        <v>44</v>
      </c>
      <c r="AC195" s="134">
        <f t="shared" si="89"/>
        <v>0.51764705882352946</v>
      </c>
      <c r="AD195" s="128">
        <f>Wahlkarten!G9</f>
        <v>23</v>
      </c>
      <c r="AE195" s="134">
        <f t="shared" si="90"/>
        <v>0.18253968253968253</v>
      </c>
      <c r="AF195" s="128">
        <v>1</v>
      </c>
      <c r="AG195" s="134">
        <f t="shared" si="91"/>
        <v>1.1764705882352941E-2</v>
      </c>
      <c r="AH195" s="128">
        <f>Wahlkarten!H9</f>
        <v>4</v>
      </c>
      <c r="AI195" s="134">
        <f t="shared" si="92"/>
        <v>3.1746031746031744E-2</v>
      </c>
      <c r="AJ195" s="128">
        <v>0</v>
      </c>
      <c r="AK195" s="134">
        <f t="shared" si="93"/>
        <v>0</v>
      </c>
      <c r="AL195" s="128">
        <f>Wahlkarten!I9</f>
        <v>0</v>
      </c>
      <c r="AM195" s="134">
        <f t="shared" si="94"/>
        <v>0</v>
      </c>
    </row>
    <row r="196" spans="2:39" s="177" customFormat="1" x14ac:dyDescent="0.3">
      <c r="B196" s="175"/>
      <c r="D196" s="124" t="s">
        <v>440</v>
      </c>
      <c r="E196" s="128">
        <v>181</v>
      </c>
      <c r="F196" s="128">
        <f>Wahlkarten!B10</f>
        <v>423</v>
      </c>
      <c r="G196" s="132">
        <f t="shared" si="76"/>
        <v>242</v>
      </c>
      <c r="H196" s="131">
        <f t="shared" si="77"/>
        <v>1.3370165745856353</v>
      </c>
      <c r="I196" s="128">
        <v>204</v>
      </c>
      <c r="J196" s="128">
        <f>Wahlkarten!C10</f>
        <v>376</v>
      </c>
      <c r="K196" s="132">
        <f t="shared" si="78"/>
        <v>172</v>
      </c>
      <c r="L196" s="131">
        <f t="shared" si="79"/>
        <v>0.84313725490196068</v>
      </c>
      <c r="M196" s="133">
        <f t="shared" si="80"/>
        <v>1.1270718232044199</v>
      </c>
      <c r="N196" s="134">
        <f t="shared" si="81"/>
        <v>0.88888888888888884</v>
      </c>
      <c r="O196" s="116">
        <f t="shared" si="82"/>
        <v>-0.23818293431553106</v>
      </c>
      <c r="P196" s="128">
        <v>0</v>
      </c>
      <c r="Q196" s="128">
        <f>Wahlkarten!D10</f>
        <v>4</v>
      </c>
      <c r="R196" s="132">
        <f t="shared" si="83"/>
        <v>4</v>
      </c>
      <c r="S196" s="131" t="e">
        <f t="shared" si="84"/>
        <v>#DIV/0!</v>
      </c>
      <c r="T196" s="128">
        <v>204</v>
      </c>
      <c r="U196" s="128">
        <f>Wahlkarten!E10</f>
        <v>372</v>
      </c>
      <c r="V196" s="132">
        <f t="shared" si="85"/>
        <v>168</v>
      </c>
      <c r="W196" s="131">
        <f t="shared" si="86"/>
        <v>0.82352941176470584</v>
      </c>
      <c r="X196" s="128">
        <v>123</v>
      </c>
      <c r="Y196" s="134">
        <f t="shared" si="87"/>
        <v>0.6029411764705882</v>
      </c>
      <c r="Z196" s="128">
        <f>Wahlkarten!F10</f>
        <v>250</v>
      </c>
      <c r="AA196" s="140">
        <f t="shared" si="88"/>
        <v>0.67204301075268813</v>
      </c>
      <c r="AB196" s="128">
        <v>73</v>
      </c>
      <c r="AC196" s="134">
        <f t="shared" si="89"/>
        <v>0.35784313725490197</v>
      </c>
      <c r="AD196" s="128">
        <f>Wahlkarten!G10</f>
        <v>104</v>
      </c>
      <c r="AE196" s="134">
        <f t="shared" si="90"/>
        <v>0.27956989247311825</v>
      </c>
      <c r="AF196" s="128">
        <v>8</v>
      </c>
      <c r="AG196" s="134">
        <f t="shared" si="91"/>
        <v>3.9215686274509803E-2</v>
      </c>
      <c r="AH196" s="128">
        <f>Wahlkarten!H10</f>
        <v>18</v>
      </c>
      <c r="AI196" s="134">
        <f t="shared" si="92"/>
        <v>4.8387096774193547E-2</v>
      </c>
      <c r="AJ196" s="128">
        <v>0</v>
      </c>
      <c r="AK196" s="134">
        <f t="shared" si="93"/>
        <v>0</v>
      </c>
      <c r="AL196" s="128">
        <f>Wahlkarten!I10</f>
        <v>0</v>
      </c>
      <c r="AM196" s="134">
        <f t="shared" si="94"/>
        <v>0</v>
      </c>
    </row>
    <row r="197" spans="2:39" s="177" customFormat="1" x14ac:dyDescent="0.3">
      <c r="B197" s="175"/>
      <c r="D197" s="124" t="s">
        <v>268</v>
      </c>
      <c r="E197" s="128">
        <v>145</v>
      </c>
      <c r="F197" s="128">
        <f>Wahlkarten!B11</f>
        <v>328</v>
      </c>
      <c r="G197" s="132">
        <f t="shared" si="76"/>
        <v>183</v>
      </c>
      <c r="H197" s="131">
        <f t="shared" si="77"/>
        <v>1.2620689655172415</v>
      </c>
      <c r="I197" s="128">
        <v>225</v>
      </c>
      <c r="J197" s="128">
        <f>Wahlkarten!C11</f>
        <v>311</v>
      </c>
      <c r="K197" s="132">
        <f t="shared" si="78"/>
        <v>86</v>
      </c>
      <c r="L197" s="131">
        <f t="shared" si="79"/>
        <v>0.38222222222222224</v>
      </c>
      <c r="M197" s="133">
        <f t="shared" si="80"/>
        <v>1.5517241379310345</v>
      </c>
      <c r="N197" s="134">
        <f t="shared" si="81"/>
        <v>0.94817073170731703</v>
      </c>
      <c r="O197" s="116">
        <f t="shared" si="82"/>
        <v>-0.60355340622371745</v>
      </c>
      <c r="P197" s="128">
        <v>2</v>
      </c>
      <c r="Q197" s="128">
        <f>Wahlkarten!D11</f>
        <v>1</v>
      </c>
      <c r="R197" s="132">
        <f t="shared" si="83"/>
        <v>-1</v>
      </c>
      <c r="S197" s="131">
        <f t="shared" si="84"/>
        <v>-0.5</v>
      </c>
      <c r="T197" s="128">
        <v>223</v>
      </c>
      <c r="U197" s="128">
        <f>Wahlkarten!E11</f>
        <v>310</v>
      </c>
      <c r="V197" s="132">
        <f t="shared" si="85"/>
        <v>87</v>
      </c>
      <c r="W197" s="131">
        <f t="shared" si="86"/>
        <v>0.39013452914798208</v>
      </c>
      <c r="X197" s="128">
        <v>143</v>
      </c>
      <c r="Y197" s="134">
        <f t="shared" si="87"/>
        <v>0.64125560538116588</v>
      </c>
      <c r="Z197" s="128">
        <f>Wahlkarten!F11</f>
        <v>229</v>
      </c>
      <c r="AA197" s="140">
        <f t="shared" si="88"/>
        <v>0.73870967741935489</v>
      </c>
      <c r="AB197" s="128">
        <v>78</v>
      </c>
      <c r="AC197" s="134">
        <f t="shared" si="89"/>
        <v>0.34977578475336324</v>
      </c>
      <c r="AD197" s="128">
        <f>Wahlkarten!G11</f>
        <v>80</v>
      </c>
      <c r="AE197" s="134">
        <f t="shared" si="90"/>
        <v>0.25806451612903225</v>
      </c>
      <c r="AF197" s="128">
        <v>2</v>
      </c>
      <c r="AG197" s="134">
        <f t="shared" si="91"/>
        <v>8.9686098654708519E-3</v>
      </c>
      <c r="AH197" s="128">
        <f>Wahlkarten!H11</f>
        <v>1</v>
      </c>
      <c r="AI197" s="134">
        <f t="shared" si="92"/>
        <v>3.2258064516129032E-3</v>
      </c>
      <c r="AJ197" s="128">
        <v>0</v>
      </c>
      <c r="AK197" s="134">
        <f t="shared" si="93"/>
        <v>0</v>
      </c>
      <c r="AL197" s="128">
        <f>Wahlkarten!I11</f>
        <v>0</v>
      </c>
      <c r="AM197" s="134">
        <f t="shared" si="94"/>
        <v>0</v>
      </c>
    </row>
    <row r="198" spans="2:39" s="177" customFormat="1" x14ac:dyDescent="0.3">
      <c r="B198" s="175"/>
      <c r="D198" s="124" t="s">
        <v>328</v>
      </c>
      <c r="E198" s="128">
        <v>376</v>
      </c>
      <c r="F198" s="128">
        <f>Wahlkarten!B12</f>
        <v>242</v>
      </c>
      <c r="G198" s="132">
        <f t="shared" si="76"/>
        <v>-134</v>
      </c>
      <c r="H198" s="131">
        <f t="shared" si="77"/>
        <v>-0.3563829787234043</v>
      </c>
      <c r="I198" s="128">
        <v>188</v>
      </c>
      <c r="J198" s="128">
        <f>Wahlkarten!C12</f>
        <v>226</v>
      </c>
      <c r="K198" s="132">
        <f t="shared" si="78"/>
        <v>38</v>
      </c>
      <c r="L198" s="131">
        <f t="shared" si="79"/>
        <v>0.2021276595744681</v>
      </c>
      <c r="M198" s="133">
        <f t="shared" si="80"/>
        <v>0.5</v>
      </c>
      <c r="N198" s="134">
        <f t="shared" si="81"/>
        <v>0.93388429752066116</v>
      </c>
      <c r="O198" s="116">
        <f t="shared" si="82"/>
        <v>0.43388429752066116</v>
      </c>
      <c r="P198" s="128">
        <v>0</v>
      </c>
      <c r="Q198" s="128">
        <f>Wahlkarten!D12</f>
        <v>2</v>
      </c>
      <c r="R198" s="132">
        <f t="shared" si="83"/>
        <v>2</v>
      </c>
      <c r="S198" s="131" t="e">
        <f t="shared" si="84"/>
        <v>#DIV/0!</v>
      </c>
      <c r="T198" s="128">
        <v>188</v>
      </c>
      <c r="U198" s="128">
        <f>Wahlkarten!E12</f>
        <v>224</v>
      </c>
      <c r="V198" s="132">
        <f t="shared" si="85"/>
        <v>36</v>
      </c>
      <c r="W198" s="131">
        <f t="shared" si="86"/>
        <v>0.1914893617021276</v>
      </c>
      <c r="X198" s="128">
        <v>149</v>
      </c>
      <c r="Y198" s="134">
        <f t="shared" si="87"/>
        <v>0.79255319148936165</v>
      </c>
      <c r="Z198" s="128">
        <f>Wahlkarten!F12</f>
        <v>162</v>
      </c>
      <c r="AA198" s="140">
        <f t="shared" si="88"/>
        <v>0.7232142857142857</v>
      </c>
      <c r="AB198" s="128">
        <v>32</v>
      </c>
      <c r="AC198" s="134">
        <f t="shared" si="89"/>
        <v>0.1702127659574468</v>
      </c>
      <c r="AD198" s="128">
        <f>Wahlkarten!G12</f>
        <v>57</v>
      </c>
      <c r="AE198" s="134">
        <f t="shared" si="90"/>
        <v>0.2544642857142857</v>
      </c>
      <c r="AF198" s="128">
        <v>5</v>
      </c>
      <c r="AG198" s="134">
        <f t="shared" si="91"/>
        <v>2.6595744680851064E-2</v>
      </c>
      <c r="AH198" s="128">
        <f>Wahlkarten!H12</f>
        <v>5</v>
      </c>
      <c r="AI198" s="134">
        <f t="shared" si="92"/>
        <v>2.2321428571428572E-2</v>
      </c>
      <c r="AJ198" s="128">
        <v>2</v>
      </c>
      <c r="AK198" s="134">
        <f t="shared" si="93"/>
        <v>1.0638297872340425E-2</v>
      </c>
      <c r="AL198" s="128">
        <f>Wahlkarten!I12</f>
        <v>0</v>
      </c>
      <c r="AM198" s="134">
        <f t="shared" si="94"/>
        <v>0</v>
      </c>
    </row>
    <row r="199" spans="2:39" s="177" customFormat="1" ht="12.75" customHeight="1" x14ac:dyDescent="0.3">
      <c r="B199" s="175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</row>
    <row r="200" spans="2:39" s="177" customFormat="1" x14ac:dyDescent="0.3">
      <c r="B200" s="175"/>
      <c r="E200" s="178"/>
      <c r="F200" s="178"/>
      <c r="G200" s="181"/>
      <c r="H200" s="180"/>
      <c r="I200" s="178">
        <f>SUM(I192:I198)</f>
        <v>1095</v>
      </c>
      <c r="J200" s="178">
        <f>SUM(J192:J198)</f>
        <v>1529</v>
      </c>
      <c r="K200" s="181"/>
      <c r="L200" s="180"/>
      <c r="M200" s="179"/>
      <c r="N200" s="179"/>
      <c r="O200" s="180"/>
      <c r="P200" s="178">
        <f>SUM(P192:P198)</f>
        <v>3</v>
      </c>
      <c r="Q200" s="178">
        <f>SUM(Q192:Q198)</f>
        <v>14</v>
      </c>
      <c r="R200" s="181"/>
      <c r="S200" s="180"/>
      <c r="T200" s="178">
        <f>SUM(T192:T198)</f>
        <v>1092</v>
      </c>
      <c r="U200" s="178">
        <f>SUM(U192:U198)</f>
        <v>1515</v>
      </c>
      <c r="V200" s="181"/>
      <c r="W200" s="180"/>
      <c r="X200" s="178">
        <f>SUM(X192:X198)</f>
        <v>703</v>
      </c>
      <c r="Y200" s="178"/>
      <c r="Z200" s="178">
        <f>SUM(Z192:Z198)</f>
        <v>1102</v>
      </c>
      <c r="AA200" s="179"/>
      <c r="AB200" s="178">
        <f>SUM(AB192:AB198)</f>
        <v>358</v>
      </c>
      <c r="AC200" s="179"/>
      <c r="AD200" s="178">
        <f>SUM(AD192:AD198)</f>
        <v>372</v>
      </c>
      <c r="AE200" s="179"/>
      <c r="AF200" s="178">
        <f>SUM(AF192:AF198)</f>
        <v>23</v>
      </c>
      <c r="AG200" s="179"/>
      <c r="AH200" s="178">
        <f>SUM(AH192:AH198)</f>
        <v>41</v>
      </c>
      <c r="AI200" s="179"/>
      <c r="AJ200" s="178">
        <f>SUM(AJ192:AJ198)</f>
        <v>8</v>
      </c>
      <c r="AK200" s="179"/>
      <c r="AL200" s="178">
        <f>SUM(AL192:AL198)</f>
        <v>0</v>
      </c>
      <c r="AM200" s="179"/>
    </row>
    <row r="201" spans="2:39" s="177" customFormat="1" ht="10.5" x14ac:dyDescent="0.25">
      <c r="E201" s="178"/>
      <c r="F201" s="178"/>
      <c r="G201" s="181"/>
      <c r="H201" s="180"/>
      <c r="I201" s="178"/>
      <c r="J201" s="178"/>
      <c r="K201" s="181"/>
      <c r="L201" s="180"/>
      <c r="M201" s="179"/>
      <c r="N201" s="179"/>
      <c r="O201" s="180"/>
      <c r="P201" s="178"/>
      <c r="Q201" s="178"/>
      <c r="R201" s="181"/>
      <c r="S201" s="180"/>
      <c r="T201" s="178"/>
      <c r="U201" s="178"/>
      <c r="V201" s="181"/>
      <c r="W201" s="180"/>
      <c r="X201" s="178"/>
      <c r="Y201" s="179"/>
      <c r="Z201" s="178"/>
      <c r="AA201" s="179"/>
      <c r="AB201" s="178"/>
      <c r="AC201" s="179"/>
      <c r="AD201" s="178"/>
      <c r="AE201" s="179"/>
      <c r="AF201" s="178"/>
      <c r="AG201" s="179"/>
      <c r="AH201" s="178"/>
      <c r="AI201" s="179"/>
      <c r="AJ201" s="178"/>
      <c r="AK201" s="179"/>
      <c r="AL201" s="178"/>
      <c r="AM201" s="179"/>
    </row>
    <row r="202" spans="2:39" s="126" customFormat="1" x14ac:dyDescent="0.3">
      <c r="B202" s="264"/>
      <c r="C202" s="264"/>
      <c r="D202" s="265" t="s">
        <v>454</v>
      </c>
      <c r="E202" s="252" t="s">
        <v>383</v>
      </c>
      <c r="F202" s="253"/>
      <c r="G202" s="253"/>
      <c r="H202" s="254"/>
      <c r="I202" s="252" t="s">
        <v>384</v>
      </c>
      <c r="J202" s="253"/>
      <c r="K202" s="253"/>
      <c r="L202" s="254"/>
      <c r="M202" s="252" t="s">
        <v>390</v>
      </c>
      <c r="N202" s="253"/>
      <c r="O202" s="253"/>
      <c r="P202" s="252" t="s">
        <v>385</v>
      </c>
      <c r="Q202" s="253"/>
      <c r="R202" s="253"/>
      <c r="S202" s="254"/>
      <c r="T202" s="255" t="s">
        <v>386</v>
      </c>
      <c r="U202" s="253"/>
      <c r="V202" s="253"/>
      <c r="W202" s="256"/>
      <c r="X202" s="252" t="s">
        <v>354</v>
      </c>
      <c r="Y202" s="253"/>
      <c r="Z202" s="253"/>
      <c r="AA202" s="254"/>
      <c r="AB202" s="255" t="s">
        <v>353</v>
      </c>
      <c r="AC202" s="253"/>
      <c r="AD202" s="253"/>
      <c r="AE202" s="256"/>
      <c r="AF202" s="252" t="s">
        <v>463</v>
      </c>
      <c r="AG202" s="253"/>
      <c r="AH202" s="253"/>
      <c r="AI202" s="254"/>
      <c r="AJ202" s="255" t="s">
        <v>462</v>
      </c>
      <c r="AK202" s="253"/>
      <c r="AL202" s="253"/>
      <c r="AM202" s="253"/>
    </row>
    <row r="203" spans="2:39" s="139" customFormat="1" x14ac:dyDescent="0.3">
      <c r="B203" s="264"/>
      <c r="C203" s="264"/>
      <c r="D203" s="266"/>
      <c r="E203" s="135" t="s">
        <v>474</v>
      </c>
      <c r="F203" s="221" t="s">
        <v>479</v>
      </c>
      <c r="G203" s="136" t="s">
        <v>444</v>
      </c>
      <c r="H203" s="137" t="s">
        <v>449</v>
      </c>
      <c r="I203" s="135" t="s">
        <v>474</v>
      </c>
      <c r="J203" s="221" t="s">
        <v>479</v>
      </c>
      <c r="K203" s="136" t="s">
        <v>444</v>
      </c>
      <c r="L203" s="137" t="s">
        <v>449</v>
      </c>
      <c r="M203" s="135" t="s">
        <v>474</v>
      </c>
      <c r="N203" s="221" t="s">
        <v>479</v>
      </c>
      <c r="O203" s="136" t="s">
        <v>444</v>
      </c>
      <c r="P203" s="135" t="s">
        <v>474</v>
      </c>
      <c r="Q203" s="221" t="s">
        <v>479</v>
      </c>
      <c r="R203" s="136"/>
      <c r="S203" s="137"/>
      <c r="T203" s="135" t="s">
        <v>474</v>
      </c>
      <c r="U203" s="221" t="s">
        <v>479</v>
      </c>
      <c r="V203" s="136"/>
      <c r="W203" s="138"/>
      <c r="X203" s="135" t="s">
        <v>474</v>
      </c>
      <c r="Y203" s="136" t="s">
        <v>475</v>
      </c>
      <c r="Z203" s="221" t="s">
        <v>479</v>
      </c>
      <c r="AA203" s="137" t="s">
        <v>480</v>
      </c>
      <c r="AB203" s="135" t="s">
        <v>474</v>
      </c>
      <c r="AC203" s="136" t="s">
        <v>475</v>
      </c>
      <c r="AD203" s="221" t="s">
        <v>479</v>
      </c>
      <c r="AE203" s="137" t="s">
        <v>480</v>
      </c>
      <c r="AF203" s="135" t="s">
        <v>474</v>
      </c>
      <c r="AG203" s="136" t="s">
        <v>475</v>
      </c>
      <c r="AH203" s="221" t="s">
        <v>479</v>
      </c>
      <c r="AI203" s="137" t="s">
        <v>480</v>
      </c>
      <c r="AJ203" s="135" t="s">
        <v>474</v>
      </c>
      <c r="AK203" s="136" t="s">
        <v>475</v>
      </c>
      <c r="AL203" s="221" t="s">
        <v>479</v>
      </c>
      <c r="AM203" s="137" t="s">
        <v>480</v>
      </c>
    </row>
    <row r="204" spans="2:39" x14ac:dyDescent="0.3">
      <c r="B204" s="175"/>
      <c r="C204" s="176"/>
      <c r="D204" s="124" t="s">
        <v>448</v>
      </c>
      <c r="E204" s="128">
        <v>6728</v>
      </c>
      <c r="F204" s="128">
        <f>F180</f>
        <v>6463</v>
      </c>
      <c r="G204" s="132">
        <f t="shared" ref="G204:G212" si="95">F204-E204</f>
        <v>-265</v>
      </c>
      <c r="H204" s="131">
        <f t="shared" ref="H204:H212" si="96">(F204/E204)-100%</f>
        <v>-3.9387633769322195E-2</v>
      </c>
      <c r="I204" s="128">
        <v>3068</v>
      </c>
      <c r="J204" s="128">
        <f>J180+J192</f>
        <v>2571</v>
      </c>
      <c r="K204" s="132">
        <f t="shared" ref="K204:K210" si="97">J204-I204</f>
        <v>-497</v>
      </c>
      <c r="L204" s="131">
        <f t="shared" ref="L204:L212" si="98">(J204/I204)-100%</f>
        <v>-0.16199478487614083</v>
      </c>
      <c r="M204" s="133">
        <f t="shared" ref="M204:N212" si="99">I204/E204</f>
        <v>0.45600475624256837</v>
      </c>
      <c r="N204" s="134">
        <f t="shared" si="99"/>
        <v>0.39780287792047037</v>
      </c>
      <c r="O204" s="116">
        <f t="shared" ref="O204:O212" si="100">N204-M204</f>
        <v>-5.8201878322098E-2</v>
      </c>
      <c r="P204" s="128">
        <f>P180+P192</f>
        <v>37</v>
      </c>
      <c r="Q204" s="128">
        <f>Q180+Q192</f>
        <v>29</v>
      </c>
      <c r="R204" s="132">
        <f t="shared" ref="R204:R210" si="101">Q204-P204</f>
        <v>-8</v>
      </c>
      <c r="S204" s="131">
        <f t="shared" ref="S204:S212" si="102">(Q204/P204)-100%</f>
        <v>-0.21621621621621623</v>
      </c>
      <c r="T204" s="128">
        <f>T180+T192</f>
        <v>3031</v>
      </c>
      <c r="U204" s="128">
        <f>U180+U192</f>
        <v>2542</v>
      </c>
      <c r="V204" s="132">
        <f t="shared" ref="V204:V210" si="103">U204-T204</f>
        <v>-489</v>
      </c>
      <c r="W204" s="131">
        <f t="shared" ref="W204:W210" si="104">(U204/T204)-100%</f>
        <v>-0.16133289343451007</v>
      </c>
      <c r="X204" s="128">
        <f>X180+X192</f>
        <v>2386</v>
      </c>
      <c r="Y204" s="134">
        <f t="shared" ref="Y204:Y210" si="105">X204/T204</f>
        <v>0.78719894424282411</v>
      </c>
      <c r="Z204" s="128">
        <f>Z180+Z192</f>
        <v>2074</v>
      </c>
      <c r="AA204" s="140">
        <f t="shared" ref="AA204:AA212" si="106">Z204/U204</f>
        <v>0.81589299763965384</v>
      </c>
      <c r="AB204" s="128">
        <f>AB180+AB192</f>
        <v>552</v>
      </c>
      <c r="AC204" s="134">
        <f t="shared" ref="AC204:AC212" si="107">AB204/T204</f>
        <v>0.18211811283404816</v>
      </c>
      <c r="AD204" s="128">
        <f>AD180+AD192</f>
        <v>414</v>
      </c>
      <c r="AE204" s="134">
        <f t="shared" ref="AE204:AE212" si="108">AD204/U204</f>
        <v>0.16286388670338317</v>
      </c>
      <c r="AF204" s="128">
        <f>AF180+AF192</f>
        <v>93</v>
      </c>
      <c r="AG204" s="134">
        <f t="shared" ref="AG204:AG212" si="109">AF204/T204</f>
        <v>3.068294292312768E-2</v>
      </c>
      <c r="AH204" s="128">
        <f>AH180+AH192</f>
        <v>54</v>
      </c>
      <c r="AI204" s="134">
        <f t="shared" ref="AI204:AI212" si="110">AH204/U204</f>
        <v>2.1243115656963022E-2</v>
      </c>
      <c r="AJ204" s="128">
        <f>AJ180+AJ192</f>
        <v>0</v>
      </c>
      <c r="AK204" s="134">
        <f t="shared" ref="AK204:AK212" si="111">AJ204/T204</f>
        <v>0</v>
      </c>
      <c r="AL204" s="128">
        <f>AL180+AL192</f>
        <v>0</v>
      </c>
      <c r="AM204" s="134">
        <f t="shared" ref="AM204:AM212" si="112">AL204/U204</f>
        <v>0</v>
      </c>
    </row>
    <row r="205" spans="2:39" x14ac:dyDescent="0.3">
      <c r="B205" s="175"/>
      <c r="C205" s="176"/>
      <c r="D205" s="124" t="s">
        <v>74</v>
      </c>
      <c r="E205" s="128">
        <v>9118</v>
      </c>
      <c r="F205" s="128">
        <f t="shared" ref="F205:F210" si="113">F181</f>
        <v>8710</v>
      </c>
      <c r="G205" s="132">
        <f t="shared" si="95"/>
        <v>-408</v>
      </c>
      <c r="H205" s="131">
        <f t="shared" si="96"/>
        <v>-4.4746654968194743E-2</v>
      </c>
      <c r="I205" s="128">
        <v>3360</v>
      </c>
      <c r="J205" s="128">
        <f t="shared" ref="J205:J210" si="114">J181+J193</f>
        <v>2692</v>
      </c>
      <c r="K205" s="132">
        <f t="shared" si="97"/>
        <v>-668</v>
      </c>
      <c r="L205" s="131">
        <f t="shared" si="98"/>
        <v>-0.19880952380952377</v>
      </c>
      <c r="M205" s="133">
        <f t="shared" si="99"/>
        <v>0.36850186444395699</v>
      </c>
      <c r="N205" s="134">
        <f t="shared" si="99"/>
        <v>0.30907003444316877</v>
      </c>
      <c r="O205" s="116">
        <f t="shared" si="100"/>
        <v>-5.9431830000788222E-2</v>
      </c>
      <c r="P205" s="128">
        <f t="shared" ref="P205:Q210" si="115">P181+P193</f>
        <v>28</v>
      </c>
      <c r="Q205" s="128">
        <f t="shared" si="115"/>
        <v>27</v>
      </c>
      <c r="R205" s="132">
        <f t="shared" si="101"/>
        <v>-1</v>
      </c>
      <c r="S205" s="131">
        <f t="shared" si="102"/>
        <v>-3.5714285714285698E-2</v>
      </c>
      <c r="T205" s="128">
        <f t="shared" ref="T205:T210" si="116">T181+T193</f>
        <v>3332</v>
      </c>
      <c r="U205" s="128">
        <f t="shared" ref="U205:U210" si="117">U181+U193</f>
        <v>2665</v>
      </c>
      <c r="V205" s="132">
        <f t="shared" si="103"/>
        <v>-667</v>
      </c>
      <c r="W205" s="131">
        <f t="shared" si="104"/>
        <v>-0.2001800720288115</v>
      </c>
      <c r="X205" s="128">
        <f>X181+X193</f>
        <v>2230</v>
      </c>
      <c r="Y205" s="134">
        <f>X205/T205</f>
        <v>0.66926770708283312</v>
      </c>
      <c r="Z205" s="128">
        <f t="shared" ref="Z205:Z210" si="118">Z181+Z193</f>
        <v>1798</v>
      </c>
      <c r="AA205" s="140">
        <f t="shared" si="106"/>
        <v>0.67467166979362103</v>
      </c>
      <c r="AB205" s="128">
        <f t="shared" ref="AB205:AB210" si="119">AB181+AB193</f>
        <v>923</v>
      </c>
      <c r="AC205" s="134">
        <f t="shared" si="107"/>
        <v>0.2770108043217287</v>
      </c>
      <c r="AD205" s="128">
        <f t="shared" ref="AD205:AD210" si="120">AD181+AD193</f>
        <v>788</v>
      </c>
      <c r="AE205" s="134">
        <f t="shared" si="108"/>
        <v>0.29568480300187616</v>
      </c>
      <c r="AF205" s="128">
        <f t="shared" ref="AF205:AF210" si="121">AF181+AF193</f>
        <v>127</v>
      </c>
      <c r="AG205" s="134">
        <f t="shared" si="109"/>
        <v>3.8115246098439373E-2</v>
      </c>
      <c r="AH205" s="128">
        <f t="shared" ref="AH205:AH210" si="122">AH181+AH193</f>
        <v>79</v>
      </c>
      <c r="AI205" s="134">
        <f t="shared" si="110"/>
        <v>2.9643527204502813E-2</v>
      </c>
      <c r="AJ205" s="128">
        <f t="shared" ref="AJ205:AJ210" si="123">AJ181+AJ193</f>
        <v>52</v>
      </c>
      <c r="AK205" s="134">
        <f t="shared" si="111"/>
        <v>1.5606242496998799E-2</v>
      </c>
      <c r="AL205" s="128">
        <f t="shared" ref="AL205:AL210" si="124">AL181+AL193</f>
        <v>0</v>
      </c>
      <c r="AM205" s="134">
        <f t="shared" si="112"/>
        <v>0</v>
      </c>
    </row>
    <row r="206" spans="2:39" x14ac:dyDescent="0.3">
      <c r="B206" s="175"/>
      <c r="C206" s="176"/>
      <c r="D206" s="124" t="s">
        <v>124</v>
      </c>
      <c r="E206" s="128">
        <v>5447</v>
      </c>
      <c r="F206" s="128">
        <f t="shared" si="113"/>
        <v>5271</v>
      </c>
      <c r="G206" s="132">
        <f t="shared" si="95"/>
        <v>-176</v>
      </c>
      <c r="H206" s="131">
        <f t="shared" si="96"/>
        <v>-3.2311364053607461E-2</v>
      </c>
      <c r="I206" s="128">
        <v>1709</v>
      </c>
      <c r="J206" s="128">
        <f t="shared" si="114"/>
        <v>1340</v>
      </c>
      <c r="K206" s="132">
        <f t="shared" si="97"/>
        <v>-369</v>
      </c>
      <c r="L206" s="131">
        <f t="shared" si="98"/>
        <v>-0.21591574019894677</v>
      </c>
      <c r="M206" s="133">
        <f t="shared" si="99"/>
        <v>0.31375068845235909</v>
      </c>
      <c r="N206" s="134">
        <f t="shared" si="99"/>
        <v>0.25422121039650919</v>
      </c>
      <c r="O206" s="116">
        <f t="shared" si="100"/>
        <v>-5.9529478055849905E-2</v>
      </c>
      <c r="P206" s="128">
        <f t="shared" si="115"/>
        <v>24</v>
      </c>
      <c r="Q206" s="128">
        <f t="shared" si="115"/>
        <v>19</v>
      </c>
      <c r="R206" s="132">
        <f t="shared" si="101"/>
        <v>-5</v>
      </c>
      <c r="S206" s="131">
        <f t="shared" si="102"/>
        <v>-0.20833333333333337</v>
      </c>
      <c r="T206" s="128">
        <f t="shared" si="116"/>
        <v>1685</v>
      </c>
      <c r="U206" s="128">
        <f t="shared" si="117"/>
        <v>1321</v>
      </c>
      <c r="V206" s="132">
        <f t="shared" si="103"/>
        <v>-364</v>
      </c>
      <c r="W206" s="131">
        <f t="shared" si="104"/>
        <v>-0.21602373887240356</v>
      </c>
      <c r="X206" s="128">
        <f t="shared" ref="X205:X210" si="125">X182+X194</f>
        <v>1022</v>
      </c>
      <c r="Y206" s="134">
        <f t="shared" si="105"/>
        <v>0.60652818991097923</v>
      </c>
      <c r="Z206" s="128">
        <f>Z182+Z194</f>
        <v>812</v>
      </c>
      <c r="AA206" s="140">
        <f t="shared" si="106"/>
        <v>0.61468584405753213</v>
      </c>
      <c r="AB206" s="128">
        <f t="shared" si="119"/>
        <v>586</v>
      </c>
      <c r="AC206" s="134">
        <f t="shared" si="107"/>
        <v>0.34777448071216616</v>
      </c>
      <c r="AD206" s="128">
        <f t="shared" si="120"/>
        <v>471</v>
      </c>
      <c r="AE206" s="134">
        <f t="shared" si="108"/>
        <v>0.35654806964420893</v>
      </c>
      <c r="AF206" s="128">
        <f t="shared" si="121"/>
        <v>77</v>
      </c>
      <c r="AG206" s="134">
        <f t="shared" si="109"/>
        <v>4.5697329376854598E-2</v>
      </c>
      <c r="AH206" s="128">
        <f t="shared" si="122"/>
        <v>38</v>
      </c>
      <c r="AI206" s="134">
        <f t="shared" si="110"/>
        <v>2.8766086298258896E-2</v>
      </c>
      <c r="AJ206" s="128">
        <f t="shared" si="123"/>
        <v>0</v>
      </c>
      <c r="AK206" s="134">
        <f t="shared" si="111"/>
        <v>0</v>
      </c>
      <c r="AL206" s="128">
        <f t="shared" si="124"/>
        <v>0</v>
      </c>
      <c r="AM206" s="134">
        <f t="shared" si="112"/>
        <v>0</v>
      </c>
    </row>
    <row r="207" spans="2:39" x14ac:dyDescent="0.3">
      <c r="B207" s="175"/>
      <c r="C207" s="176"/>
      <c r="D207" s="124" t="s">
        <v>160</v>
      </c>
      <c r="E207" s="128">
        <v>4768</v>
      </c>
      <c r="F207" s="128">
        <f t="shared" si="113"/>
        <v>4683</v>
      </c>
      <c r="G207" s="132">
        <f t="shared" si="95"/>
        <v>-85</v>
      </c>
      <c r="H207" s="131">
        <f t="shared" si="96"/>
        <v>-1.7827181208053711E-2</v>
      </c>
      <c r="I207" s="128">
        <v>1974</v>
      </c>
      <c r="J207" s="128">
        <f t="shared" si="114"/>
        <v>1622</v>
      </c>
      <c r="K207" s="132">
        <f t="shared" si="97"/>
        <v>-352</v>
      </c>
      <c r="L207" s="131">
        <f t="shared" si="98"/>
        <v>-0.17831813576494426</v>
      </c>
      <c r="M207" s="133">
        <f t="shared" si="99"/>
        <v>0.41401006711409394</v>
      </c>
      <c r="N207" s="134">
        <f t="shared" si="99"/>
        <v>0.34635917147127909</v>
      </c>
      <c r="O207" s="116">
        <f t="shared" si="100"/>
        <v>-6.7650895642814846E-2</v>
      </c>
      <c r="P207" s="128">
        <f t="shared" si="115"/>
        <v>17</v>
      </c>
      <c r="Q207" s="128">
        <f t="shared" si="115"/>
        <v>12</v>
      </c>
      <c r="R207" s="132">
        <f t="shared" si="101"/>
        <v>-5</v>
      </c>
      <c r="S207" s="131">
        <f t="shared" si="102"/>
        <v>-0.29411764705882348</v>
      </c>
      <c r="T207" s="128">
        <f t="shared" si="116"/>
        <v>1957</v>
      </c>
      <c r="U207" s="128">
        <f t="shared" si="117"/>
        <v>1610</v>
      </c>
      <c r="V207" s="132">
        <f t="shared" si="103"/>
        <v>-347</v>
      </c>
      <c r="W207" s="131">
        <f t="shared" si="104"/>
        <v>-0.17731221257026064</v>
      </c>
      <c r="X207" s="128">
        <f t="shared" si="125"/>
        <v>1398</v>
      </c>
      <c r="Y207" s="134">
        <f t="shared" si="105"/>
        <v>0.71435871231476755</v>
      </c>
      <c r="Z207" s="128">
        <f t="shared" si="118"/>
        <v>1274</v>
      </c>
      <c r="AA207" s="140">
        <f t="shared" si="106"/>
        <v>0.79130434782608694</v>
      </c>
      <c r="AB207" s="128">
        <f t="shared" si="119"/>
        <v>490</v>
      </c>
      <c r="AC207" s="134">
        <f t="shared" si="107"/>
        <v>0.2503832396525294</v>
      </c>
      <c r="AD207" s="128">
        <f t="shared" si="120"/>
        <v>307</v>
      </c>
      <c r="AE207" s="134">
        <f t="shared" si="108"/>
        <v>0.19068322981366459</v>
      </c>
      <c r="AF207" s="128">
        <f t="shared" si="121"/>
        <v>69</v>
      </c>
      <c r="AG207" s="134">
        <f t="shared" si="109"/>
        <v>3.5258048032703118E-2</v>
      </c>
      <c r="AH207" s="128">
        <f t="shared" si="122"/>
        <v>29</v>
      </c>
      <c r="AI207" s="134">
        <f t="shared" si="110"/>
        <v>1.8012422360248446E-2</v>
      </c>
      <c r="AJ207" s="128">
        <f t="shared" si="123"/>
        <v>0</v>
      </c>
      <c r="AK207" s="134">
        <f t="shared" si="111"/>
        <v>0</v>
      </c>
      <c r="AL207" s="128">
        <f t="shared" si="124"/>
        <v>0</v>
      </c>
      <c r="AM207" s="134">
        <f t="shared" si="112"/>
        <v>0</v>
      </c>
    </row>
    <row r="208" spans="2:39" x14ac:dyDescent="0.3">
      <c r="B208" s="175"/>
      <c r="C208" s="176"/>
      <c r="D208" s="124" t="s">
        <v>440</v>
      </c>
      <c r="E208" s="128">
        <v>11111</v>
      </c>
      <c r="F208" s="128">
        <f t="shared" si="113"/>
        <v>10670</v>
      </c>
      <c r="G208" s="132">
        <f t="shared" si="95"/>
        <v>-441</v>
      </c>
      <c r="H208" s="131">
        <f t="shared" si="96"/>
        <v>-3.9690396903969027E-2</v>
      </c>
      <c r="I208" s="128">
        <v>4112</v>
      </c>
      <c r="J208" s="128">
        <f t="shared" si="114"/>
        <v>3595</v>
      </c>
      <c r="K208" s="132">
        <f t="shared" si="97"/>
        <v>-517</v>
      </c>
      <c r="L208" s="131">
        <f t="shared" si="98"/>
        <v>-0.1257295719844358</v>
      </c>
      <c r="M208" s="133">
        <f t="shared" si="99"/>
        <v>0.37008370083700837</v>
      </c>
      <c r="N208" s="134">
        <f t="shared" si="99"/>
        <v>0.33692596063730085</v>
      </c>
      <c r="O208" s="116">
        <f t="shared" si="100"/>
        <v>-3.3157740199707519E-2</v>
      </c>
      <c r="P208" s="128">
        <f t="shared" si="115"/>
        <v>41</v>
      </c>
      <c r="Q208" s="128">
        <f t="shared" si="115"/>
        <v>49</v>
      </c>
      <c r="R208" s="132">
        <f t="shared" si="101"/>
        <v>8</v>
      </c>
      <c r="S208" s="131">
        <f t="shared" si="102"/>
        <v>0.19512195121951215</v>
      </c>
      <c r="T208" s="128">
        <f t="shared" si="116"/>
        <v>4071</v>
      </c>
      <c r="U208" s="128">
        <f t="shared" si="117"/>
        <v>3546</v>
      </c>
      <c r="V208" s="132">
        <f t="shared" si="103"/>
        <v>-525</v>
      </c>
      <c r="W208" s="131">
        <f t="shared" si="104"/>
        <v>-0.12896094325718499</v>
      </c>
      <c r="X208" s="128">
        <f t="shared" si="125"/>
        <v>3192</v>
      </c>
      <c r="Y208" s="134">
        <f t="shared" si="105"/>
        <v>0.78408253500368463</v>
      </c>
      <c r="Z208" s="128">
        <f t="shared" si="118"/>
        <v>2786</v>
      </c>
      <c r="AA208" s="140">
        <f t="shared" si="106"/>
        <v>0.78567399887196843</v>
      </c>
      <c r="AB208" s="128">
        <f t="shared" si="119"/>
        <v>645</v>
      </c>
      <c r="AC208" s="134">
        <f t="shared" si="107"/>
        <v>0.15843773028739869</v>
      </c>
      <c r="AD208" s="128">
        <f t="shared" si="120"/>
        <v>569</v>
      </c>
      <c r="AE208" s="134">
        <f t="shared" si="108"/>
        <v>0.16046249294980258</v>
      </c>
      <c r="AF208" s="128">
        <f t="shared" si="121"/>
        <v>234</v>
      </c>
      <c r="AG208" s="134">
        <f t="shared" si="109"/>
        <v>5.7479734708916728E-2</v>
      </c>
      <c r="AH208" s="128">
        <f t="shared" si="122"/>
        <v>191</v>
      </c>
      <c r="AI208" s="134">
        <f t="shared" si="110"/>
        <v>5.3863508178228992E-2</v>
      </c>
      <c r="AJ208" s="128">
        <f t="shared" si="123"/>
        <v>0</v>
      </c>
      <c r="AK208" s="134">
        <f t="shared" si="111"/>
        <v>0</v>
      </c>
      <c r="AL208" s="128">
        <f t="shared" si="124"/>
        <v>0</v>
      </c>
      <c r="AM208" s="134">
        <f t="shared" si="112"/>
        <v>0</v>
      </c>
    </row>
    <row r="209" spans="2:39" x14ac:dyDescent="0.3">
      <c r="B209" s="175"/>
      <c r="C209" s="176"/>
      <c r="D209" s="124" t="s">
        <v>268</v>
      </c>
      <c r="E209" s="128">
        <v>9838</v>
      </c>
      <c r="F209" s="128">
        <f t="shared" si="113"/>
        <v>9246</v>
      </c>
      <c r="G209" s="132">
        <f t="shared" si="95"/>
        <v>-592</v>
      </c>
      <c r="H209" s="131">
        <f t="shared" si="96"/>
        <v>-6.017483228298437E-2</v>
      </c>
      <c r="I209" s="128">
        <v>4524</v>
      </c>
      <c r="J209" s="128">
        <f t="shared" si="114"/>
        <v>3837</v>
      </c>
      <c r="K209" s="132">
        <f t="shared" si="97"/>
        <v>-687</v>
      </c>
      <c r="L209" s="131">
        <f t="shared" si="98"/>
        <v>-0.15185676392572944</v>
      </c>
      <c r="M209" s="133">
        <f t="shared" si="99"/>
        <v>0.45984956291929252</v>
      </c>
      <c r="N209" s="134">
        <f t="shared" si="99"/>
        <v>0.41499026606099937</v>
      </c>
      <c r="O209" s="116">
        <f t="shared" si="100"/>
        <v>-4.4859296858293152E-2</v>
      </c>
      <c r="P209" s="128">
        <f t="shared" si="115"/>
        <v>54</v>
      </c>
      <c r="Q209" s="128">
        <f t="shared" si="115"/>
        <v>37</v>
      </c>
      <c r="R209" s="132">
        <f t="shared" si="101"/>
        <v>-17</v>
      </c>
      <c r="S209" s="131">
        <f t="shared" si="102"/>
        <v>-0.31481481481481477</v>
      </c>
      <c r="T209" s="128">
        <f t="shared" si="116"/>
        <v>4470</v>
      </c>
      <c r="U209" s="128">
        <f t="shared" si="117"/>
        <v>3800</v>
      </c>
      <c r="V209" s="132">
        <f t="shared" si="103"/>
        <v>-670</v>
      </c>
      <c r="W209" s="131">
        <f t="shared" si="104"/>
        <v>-0.14988814317673382</v>
      </c>
      <c r="X209" s="128">
        <f t="shared" si="125"/>
        <v>3307</v>
      </c>
      <c r="Y209" s="134">
        <f>X209/T209</f>
        <v>0.73982102908277403</v>
      </c>
      <c r="Z209" s="128">
        <f t="shared" si="118"/>
        <v>2848</v>
      </c>
      <c r="AA209" s="140">
        <f t="shared" si="106"/>
        <v>0.74947368421052629</v>
      </c>
      <c r="AB209" s="128">
        <f t="shared" si="119"/>
        <v>1102</v>
      </c>
      <c r="AC209" s="134">
        <f t="shared" si="107"/>
        <v>0.2465324384787472</v>
      </c>
      <c r="AD209" s="128">
        <f t="shared" si="120"/>
        <v>889</v>
      </c>
      <c r="AE209" s="134">
        <f t="shared" si="108"/>
        <v>0.23394736842105263</v>
      </c>
      <c r="AF209" s="128">
        <f t="shared" si="121"/>
        <v>61</v>
      </c>
      <c r="AG209" s="134">
        <f t="shared" si="109"/>
        <v>1.3646532438478748E-2</v>
      </c>
      <c r="AH209" s="128">
        <f t="shared" si="122"/>
        <v>63</v>
      </c>
      <c r="AI209" s="134">
        <f>AH209/U209</f>
        <v>1.6578947368421054E-2</v>
      </c>
      <c r="AJ209" s="128">
        <f t="shared" si="123"/>
        <v>0</v>
      </c>
      <c r="AK209" s="134">
        <f t="shared" si="111"/>
        <v>0</v>
      </c>
      <c r="AL209" s="128">
        <f t="shared" si="124"/>
        <v>0</v>
      </c>
      <c r="AM209" s="134">
        <f t="shared" si="112"/>
        <v>0</v>
      </c>
    </row>
    <row r="210" spans="2:39" x14ac:dyDescent="0.3">
      <c r="B210" s="175"/>
      <c r="C210" s="176"/>
      <c r="D210" s="124" t="s">
        <v>328</v>
      </c>
      <c r="E210" s="128">
        <v>13603</v>
      </c>
      <c r="F210" s="128">
        <f t="shared" si="113"/>
        <v>12884</v>
      </c>
      <c r="G210" s="132">
        <f t="shared" si="95"/>
        <v>-719</v>
      </c>
      <c r="H210" s="131">
        <f t="shared" si="96"/>
        <v>-5.2855987649783165E-2</v>
      </c>
      <c r="I210" s="128">
        <v>5312</v>
      </c>
      <c r="J210" s="128">
        <f t="shared" si="114"/>
        <v>3902</v>
      </c>
      <c r="K210" s="132">
        <f t="shared" si="97"/>
        <v>-1410</v>
      </c>
      <c r="L210" s="131">
        <f t="shared" si="98"/>
        <v>-0.26543674698795183</v>
      </c>
      <c r="M210" s="133">
        <f t="shared" si="99"/>
        <v>0.39050209512607514</v>
      </c>
      <c r="N210" s="134">
        <f t="shared" si="99"/>
        <v>0.30285625582117354</v>
      </c>
      <c r="O210" s="116">
        <f t="shared" si="100"/>
        <v>-8.7645839304901607E-2</v>
      </c>
      <c r="P210" s="128">
        <f t="shared" si="115"/>
        <v>29</v>
      </c>
      <c r="Q210" s="128">
        <f t="shared" si="115"/>
        <v>33</v>
      </c>
      <c r="R210" s="132">
        <f t="shared" si="101"/>
        <v>4</v>
      </c>
      <c r="S210" s="131">
        <f t="shared" si="102"/>
        <v>0.13793103448275867</v>
      </c>
      <c r="T210" s="128">
        <f t="shared" si="116"/>
        <v>5283</v>
      </c>
      <c r="U210" s="128">
        <f t="shared" si="117"/>
        <v>3869</v>
      </c>
      <c r="V210" s="132">
        <f t="shared" si="103"/>
        <v>-1414</v>
      </c>
      <c r="W210" s="131">
        <f t="shared" si="104"/>
        <v>-0.26765095589627108</v>
      </c>
      <c r="X210" s="128">
        <f t="shared" si="125"/>
        <v>3635</v>
      </c>
      <c r="Y210" s="134">
        <f t="shared" si="105"/>
        <v>0.68805602877153138</v>
      </c>
      <c r="Z210" s="128">
        <f t="shared" si="118"/>
        <v>2739</v>
      </c>
      <c r="AA210" s="140">
        <f t="shared" si="106"/>
        <v>0.70793486689066942</v>
      </c>
      <c r="AB210" s="128">
        <f t="shared" si="119"/>
        <v>1321</v>
      </c>
      <c r="AC210" s="134">
        <f t="shared" si="107"/>
        <v>0.25004732159757714</v>
      </c>
      <c r="AD210" s="128">
        <f t="shared" si="120"/>
        <v>978</v>
      </c>
      <c r="AE210" s="134">
        <f t="shared" si="108"/>
        <v>0.25277849573533212</v>
      </c>
      <c r="AF210" s="128">
        <f t="shared" si="121"/>
        <v>229</v>
      </c>
      <c r="AG210" s="134">
        <f t="shared" si="109"/>
        <v>4.3346583380654932E-2</v>
      </c>
      <c r="AH210" s="128">
        <f t="shared" si="122"/>
        <v>152</v>
      </c>
      <c r="AI210" s="134">
        <f t="shared" si="110"/>
        <v>3.928663737399845E-2</v>
      </c>
      <c r="AJ210" s="128">
        <f t="shared" si="123"/>
        <v>98</v>
      </c>
      <c r="AK210" s="134">
        <f t="shared" si="111"/>
        <v>1.855006625023661E-2</v>
      </c>
      <c r="AL210" s="128">
        <f t="shared" si="124"/>
        <v>0</v>
      </c>
      <c r="AM210" s="134">
        <f t="shared" si="112"/>
        <v>0</v>
      </c>
    </row>
    <row r="212" spans="2:39" s="177" customFormat="1" ht="10.5" x14ac:dyDescent="0.25">
      <c r="E212" s="178">
        <f>SUM(E204:E210)</f>
        <v>60613</v>
      </c>
      <c r="F212" s="178">
        <f>SUM(F204:F210)</f>
        <v>57927</v>
      </c>
      <c r="G212" s="181">
        <f t="shared" si="95"/>
        <v>-2686</v>
      </c>
      <c r="H212" s="180">
        <f t="shared" si="96"/>
        <v>-4.431392605546669E-2</v>
      </c>
      <c r="I212" s="178">
        <f>SUM(I204:I210)</f>
        <v>24059</v>
      </c>
      <c r="J212" s="178">
        <f>SUM(J204:J210)</f>
        <v>19559</v>
      </c>
      <c r="K212" s="181">
        <f>J212-I212</f>
        <v>-4500</v>
      </c>
      <c r="L212" s="180">
        <f t="shared" si="98"/>
        <v>-0.18704019285922113</v>
      </c>
      <c r="M212" s="179">
        <f t="shared" si="99"/>
        <v>0.39692805173807599</v>
      </c>
      <c r="N212" s="179">
        <f t="shared" si="99"/>
        <v>0.3376491100868334</v>
      </c>
      <c r="O212" s="180">
        <f t="shared" si="100"/>
        <v>-5.9278941651242589E-2</v>
      </c>
      <c r="P212" s="178">
        <f>SUM(P204:P210)</f>
        <v>230</v>
      </c>
      <c r="Q212" s="178">
        <f>SUM(Q204:Q210)</f>
        <v>206</v>
      </c>
      <c r="R212" s="181">
        <f>Q212-P212</f>
        <v>-24</v>
      </c>
      <c r="S212" s="180">
        <f t="shared" si="102"/>
        <v>-0.10434782608695647</v>
      </c>
      <c r="T212" s="178">
        <f>SUM(T204:T210)</f>
        <v>23829</v>
      </c>
      <c r="U212" s="178">
        <f>SUM(U204:U210)</f>
        <v>19353</v>
      </c>
      <c r="V212" s="181">
        <f>U212-T212</f>
        <v>-4476</v>
      </c>
      <c r="W212" s="180">
        <f>(U212/T212)-100%</f>
        <v>-0.18783834823114687</v>
      </c>
      <c r="X212" s="178">
        <f>SUM(X204:X210)</f>
        <v>17170</v>
      </c>
      <c r="Y212" s="179">
        <f>X212/T212</f>
        <v>0.72055058961769269</v>
      </c>
      <c r="Z212" s="178">
        <f>SUM(Z204:Z210)</f>
        <v>14331</v>
      </c>
      <c r="AA212" s="179">
        <f t="shared" si="106"/>
        <v>0.74050534800806078</v>
      </c>
      <c r="AB212" s="178">
        <f>SUM(AB204:AB210)</f>
        <v>5619</v>
      </c>
      <c r="AC212" s="179">
        <f t="shared" si="107"/>
        <v>0.23580511141885938</v>
      </c>
      <c r="AD212" s="178">
        <f>SUM(AD204:AD210)</f>
        <v>4416</v>
      </c>
      <c r="AE212" s="179">
        <f t="shared" si="108"/>
        <v>0.22818167725933963</v>
      </c>
      <c r="AF212" s="178">
        <f>SUM(AF204:AF210)</f>
        <v>890</v>
      </c>
      <c r="AG212" s="179">
        <f t="shared" si="109"/>
        <v>3.7349448151412147E-2</v>
      </c>
      <c r="AH212" s="178">
        <f>SUM(AH204:AH210)</f>
        <v>606</v>
      </c>
      <c r="AI212" s="179">
        <f t="shared" si="110"/>
        <v>3.1312974732599599E-2</v>
      </c>
      <c r="AJ212" s="178">
        <f>SUM(AJ204:AJ210)</f>
        <v>150</v>
      </c>
      <c r="AK212" s="179">
        <f t="shared" si="111"/>
        <v>6.2948508120357549E-3</v>
      </c>
      <c r="AL212" s="178">
        <f>SUM(AL204:AL210)</f>
        <v>0</v>
      </c>
      <c r="AM212" s="179">
        <f t="shared" si="112"/>
        <v>0</v>
      </c>
    </row>
    <row r="213" spans="2:39" x14ac:dyDescent="0.3">
      <c r="J213" s="182"/>
      <c r="Q213" s="182"/>
      <c r="U213" s="182"/>
      <c r="Z213" s="182"/>
      <c r="AD213" s="182"/>
      <c r="AH213" s="182"/>
      <c r="AL213" s="182"/>
    </row>
    <row r="214" spans="2:39" ht="18" x14ac:dyDescent="0.4">
      <c r="E214" s="182"/>
      <c r="F214" s="182"/>
      <c r="G214" s="182"/>
      <c r="H214" s="182"/>
      <c r="I214" s="182"/>
      <c r="J214" s="182"/>
      <c r="K214" s="182"/>
      <c r="L214" s="182"/>
      <c r="M214" s="182"/>
      <c r="N214" s="182"/>
      <c r="O214" s="182"/>
      <c r="P214" s="182"/>
      <c r="Q214" s="182"/>
      <c r="R214" s="182"/>
      <c r="S214" s="182"/>
      <c r="T214" s="195"/>
      <c r="U214" s="195"/>
      <c r="V214" s="195"/>
      <c r="W214" s="195"/>
      <c r="X214" s="257" t="s">
        <v>354</v>
      </c>
      <c r="Y214" s="258"/>
      <c r="Z214" s="258"/>
      <c r="AA214" s="259"/>
      <c r="AB214" s="260" t="s">
        <v>353</v>
      </c>
      <c r="AC214" s="258"/>
      <c r="AD214" s="258"/>
      <c r="AE214" s="261"/>
      <c r="AF214" s="257" t="s">
        <v>463</v>
      </c>
      <c r="AG214" s="258"/>
      <c r="AH214" s="258"/>
      <c r="AI214" s="259"/>
      <c r="AJ214" s="260" t="s">
        <v>462</v>
      </c>
      <c r="AK214" s="258"/>
      <c r="AL214" s="258"/>
      <c r="AM214" s="258"/>
    </row>
    <row r="215" spans="2:39" ht="18" x14ac:dyDescent="0.4">
      <c r="E215" s="182"/>
      <c r="F215" s="182"/>
      <c r="G215" s="182"/>
      <c r="H215" s="182"/>
      <c r="I215" s="182"/>
      <c r="J215" s="182"/>
      <c r="K215" s="182"/>
      <c r="L215" s="182"/>
      <c r="M215" s="182"/>
      <c r="N215" s="182"/>
      <c r="O215" s="182"/>
      <c r="P215" s="182"/>
      <c r="Q215" s="182"/>
      <c r="R215" s="182"/>
      <c r="S215" s="182"/>
      <c r="T215" s="250" t="s">
        <v>392</v>
      </c>
      <c r="U215" s="250"/>
      <c r="V215" s="250"/>
      <c r="W215" s="250"/>
      <c r="X215" s="250">
        <f>Eingabe2023!G2</f>
        <v>24</v>
      </c>
      <c r="Y215" s="250"/>
      <c r="Z215" s="250"/>
      <c r="AA215" s="250"/>
      <c r="AB215" s="250">
        <f>Eingabe2023!H2</f>
        <v>8</v>
      </c>
      <c r="AC215" s="250"/>
      <c r="AD215" s="250"/>
      <c r="AE215" s="250"/>
      <c r="AF215" s="250">
        <f>Eingabe2023!I2</f>
        <v>0</v>
      </c>
      <c r="AG215" s="250"/>
      <c r="AH215" s="250"/>
      <c r="AI215" s="250"/>
      <c r="AJ215" s="250">
        <f>Eingabe2023!J2</f>
        <v>0</v>
      </c>
      <c r="AK215" s="250"/>
      <c r="AL215" s="250"/>
      <c r="AM215" s="250"/>
    </row>
    <row r="216" spans="2:39" ht="18" x14ac:dyDescent="0.4">
      <c r="E216" s="182"/>
      <c r="F216" s="182"/>
      <c r="G216" s="182"/>
      <c r="H216" s="182"/>
      <c r="I216" s="182"/>
      <c r="J216" s="182"/>
      <c r="K216" s="182"/>
      <c r="L216" s="182"/>
      <c r="M216" s="182"/>
      <c r="N216" s="182"/>
      <c r="O216" s="182"/>
      <c r="P216" s="182"/>
      <c r="Q216" s="182"/>
      <c r="R216" s="182"/>
      <c r="S216" s="182"/>
      <c r="T216" s="250" t="s">
        <v>445</v>
      </c>
      <c r="U216" s="250"/>
      <c r="V216" s="250"/>
      <c r="W216" s="250"/>
      <c r="X216" s="251">
        <f>Eingabe2023!G3</f>
        <v>0.74050534800806078</v>
      </c>
      <c r="Y216" s="251"/>
      <c r="Z216" s="251"/>
      <c r="AA216" s="251"/>
      <c r="AB216" s="251">
        <f>Eingabe2023!H3</f>
        <v>0.22818167725933963</v>
      </c>
      <c r="AC216" s="251"/>
      <c r="AD216" s="251"/>
      <c r="AE216" s="251"/>
      <c r="AF216" s="251">
        <f>Eingabe2023!I3</f>
        <v>3.1312974732599599E-2</v>
      </c>
      <c r="AG216" s="251"/>
      <c r="AH216" s="251"/>
      <c r="AI216" s="251"/>
      <c r="AJ216" s="251">
        <f>Eingabe2023!J3</f>
        <v>0</v>
      </c>
      <c r="AK216" s="251"/>
      <c r="AL216" s="251"/>
      <c r="AM216" s="251"/>
    </row>
    <row r="244" spans="4:4" x14ac:dyDescent="0.3">
      <c r="D244" s="123" t="s">
        <v>472</v>
      </c>
    </row>
    <row r="245" spans="4:4" x14ac:dyDescent="0.3">
      <c r="D245" s="123" t="s">
        <v>473</v>
      </c>
    </row>
    <row r="246" spans="4:4" x14ac:dyDescent="0.3">
      <c r="D246" s="123" t="s">
        <v>473</v>
      </c>
    </row>
  </sheetData>
  <mergeCells count="58">
    <mergeCell ref="AJ178:AM178"/>
    <mergeCell ref="P178:S178"/>
    <mergeCell ref="T178:W178"/>
    <mergeCell ref="X178:AA178"/>
    <mergeCell ref="AB178:AE178"/>
    <mergeCell ref="AJ2:AM2"/>
    <mergeCell ref="P2:S2"/>
    <mergeCell ref="T2:W2"/>
    <mergeCell ref="X2:AA2"/>
    <mergeCell ref="AB2:AE2"/>
    <mergeCell ref="D178:D179"/>
    <mergeCell ref="E178:H178"/>
    <mergeCell ref="I178:L178"/>
    <mergeCell ref="M178:O178"/>
    <mergeCell ref="AF2:AI2"/>
    <mergeCell ref="AF178:AI178"/>
    <mergeCell ref="B2:B3"/>
    <mergeCell ref="C2:C3"/>
    <mergeCell ref="D2:D3"/>
    <mergeCell ref="M2:O2"/>
    <mergeCell ref="E2:H2"/>
    <mergeCell ref="I2:L2"/>
    <mergeCell ref="B202:B203"/>
    <mergeCell ref="C202:C203"/>
    <mergeCell ref="D202:D203"/>
    <mergeCell ref="E202:H202"/>
    <mergeCell ref="I202:L202"/>
    <mergeCell ref="P202:S202"/>
    <mergeCell ref="T202:W202"/>
    <mergeCell ref="D190:D191"/>
    <mergeCell ref="E190:H190"/>
    <mergeCell ref="I190:L190"/>
    <mergeCell ref="M190:O190"/>
    <mergeCell ref="P190:S190"/>
    <mergeCell ref="T190:W190"/>
    <mergeCell ref="M202:O202"/>
    <mergeCell ref="X190:AA190"/>
    <mergeCell ref="AB190:AE190"/>
    <mergeCell ref="AF190:AI190"/>
    <mergeCell ref="AJ190:AM190"/>
    <mergeCell ref="X214:AA214"/>
    <mergeCell ref="AB214:AE214"/>
    <mergeCell ref="AF214:AI214"/>
    <mergeCell ref="AJ214:AM214"/>
    <mergeCell ref="X202:AA202"/>
    <mergeCell ref="AB202:AE202"/>
    <mergeCell ref="AF202:AI202"/>
    <mergeCell ref="AJ202:AM202"/>
    <mergeCell ref="AJ215:AM215"/>
    <mergeCell ref="T216:W216"/>
    <mergeCell ref="X216:AA216"/>
    <mergeCell ref="AB216:AE216"/>
    <mergeCell ref="AF216:AI216"/>
    <mergeCell ref="AJ216:AM216"/>
    <mergeCell ref="T215:W215"/>
    <mergeCell ref="X215:AA215"/>
    <mergeCell ref="AB215:AE215"/>
    <mergeCell ref="AF215:AI215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50" orientation="landscape" r:id="rId1"/>
  <headerFooter alignWithMargins="0">
    <oddFooter>&amp;L&amp;"Arial Narrow,Standard"&amp;8erstellt vom Amt der Bgld. Landesregierung; Abteilungs 4a, Agrar- und Veterinärwesen&amp;C&amp;"Arial Narrow,Standard"&amp;8&amp;F, &amp;A&amp;R&amp;"Arial Narrow,Standard"&amp;8&amp;D, &amp;T</oddFooter>
  </headerFooter>
  <rowBreaks count="1" manualBreakCount="1">
    <brk id="1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54"/>
  <sheetViews>
    <sheetView tabSelected="1" topLeftCell="A2" zoomScale="135" zoomScaleNormal="100" workbookViewId="0">
      <selection activeCell="D6" sqref="D6"/>
    </sheetView>
  </sheetViews>
  <sheetFormatPr baseColWidth="10" defaultRowHeight="12.5" x14ac:dyDescent="0.25"/>
  <cols>
    <col min="1" max="1" width="8.453125" bestFit="1" customWidth="1"/>
    <col min="2" max="2" width="12.1796875" customWidth="1"/>
    <col min="3" max="3" width="12" customWidth="1"/>
    <col min="4" max="4" width="9" customWidth="1"/>
    <col min="5" max="5" width="11" customWidth="1"/>
    <col min="6" max="6" width="14.26953125" customWidth="1"/>
    <col min="7" max="7" width="13.453125" customWidth="1"/>
    <col min="8" max="8" width="19.7265625" customWidth="1"/>
    <col min="9" max="9" width="17.26953125" customWidth="1"/>
    <col min="10" max="10" width="17.54296875" customWidth="1"/>
    <col min="11" max="11" width="20.1796875" customWidth="1"/>
    <col min="12" max="17" width="9" customWidth="1"/>
  </cols>
  <sheetData>
    <row r="3" spans="1:10" ht="13" thickBot="1" x14ac:dyDescent="0.3"/>
    <row r="4" spans="1:10" ht="13" thickTop="1" x14ac:dyDescent="0.25">
      <c r="H4" s="203" t="s">
        <v>439</v>
      </c>
      <c r="I4" s="204" t="s">
        <v>459</v>
      </c>
      <c r="J4" s="205" t="s">
        <v>392</v>
      </c>
    </row>
    <row r="5" spans="1:10" ht="25.5" x14ac:dyDescent="0.3">
      <c r="A5" s="13"/>
      <c r="B5" s="106" t="s">
        <v>366</v>
      </c>
      <c r="C5" s="245" t="s">
        <v>464</v>
      </c>
      <c r="D5" s="245" t="s">
        <v>465</v>
      </c>
      <c r="E5" s="245" t="s">
        <v>466</v>
      </c>
      <c r="F5" s="13" t="s">
        <v>390</v>
      </c>
      <c r="G5" s="273" t="s">
        <v>366</v>
      </c>
      <c r="H5" s="206"/>
      <c r="I5" s="193"/>
      <c r="J5" s="207"/>
    </row>
    <row r="6" spans="1:10" x14ac:dyDescent="0.25">
      <c r="A6" s="183" t="s">
        <v>392</v>
      </c>
      <c r="B6" s="222">
        <v>2018</v>
      </c>
      <c r="C6" s="19">
        <v>24</v>
      </c>
      <c r="D6" s="19">
        <v>8</v>
      </c>
      <c r="E6" s="19">
        <v>0</v>
      </c>
      <c r="F6" s="183">
        <f>'alle Daten'!M212</f>
        <v>0.39692805173807599</v>
      </c>
      <c r="G6" s="274"/>
      <c r="H6" s="206"/>
      <c r="I6" s="193"/>
      <c r="J6" s="207"/>
    </row>
    <row r="7" spans="1:10" x14ac:dyDescent="0.25">
      <c r="A7" s="183" t="s">
        <v>392</v>
      </c>
      <c r="B7" s="223">
        <v>2023</v>
      </c>
      <c r="C7" s="19">
        <f>Eingabe2023!G2</f>
        <v>24</v>
      </c>
      <c r="D7" s="19">
        <f>Eingabe2023!H2</f>
        <v>8</v>
      </c>
      <c r="E7" s="19">
        <f>Eingabe2023!I2</f>
        <v>0</v>
      </c>
      <c r="F7" s="183">
        <f>'alle Daten'!N212</f>
        <v>0.3376491100868334</v>
      </c>
      <c r="G7" s="274"/>
      <c r="H7" s="206"/>
      <c r="I7" s="193"/>
      <c r="J7" s="207"/>
    </row>
    <row r="8" spans="1:10" x14ac:dyDescent="0.25">
      <c r="A8" s="183" t="s">
        <v>439</v>
      </c>
      <c r="B8" s="222">
        <v>2018</v>
      </c>
      <c r="C8" s="19">
        <f>'alle Daten'!X212</f>
        <v>17170</v>
      </c>
      <c r="D8" s="19">
        <f>'alle Daten'!AB212</f>
        <v>5619</v>
      </c>
      <c r="E8" s="19">
        <f>'alle Daten'!AF212</f>
        <v>890</v>
      </c>
      <c r="F8" s="183">
        <f>'alle Daten'!M212</f>
        <v>0.39692805173807599</v>
      </c>
      <c r="G8" s="274"/>
      <c r="H8" s="206"/>
      <c r="I8" s="193"/>
      <c r="J8" s="207"/>
    </row>
    <row r="9" spans="1:10" x14ac:dyDescent="0.25">
      <c r="A9" s="183" t="s">
        <v>439</v>
      </c>
      <c r="B9" s="223">
        <v>2023</v>
      </c>
      <c r="C9" s="19">
        <f>'alle Daten'!Z212</f>
        <v>14331</v>
      </c>
      <c r="D9" s="19">
        <f>'alle Daten'!AD212</f>
        <v>4416</v>
      </c>
      <c r="E9" s="19">
        <f>'alle Daten'!AH212</f>
        <v>606</v>
      </c>
      <c r="F9" s="183">
        <f>'alle Daten'!N212</f>
        <v>0.3376491100868334</v>
      </c>
      <c r="G9" s="274"/>
      <c r="H9" s="206"/>
      <c r="I9" s="193"/>
      <c r="J9" s="207"/>
    </row>
    <row r="10" spans="1:10" x14ac:dyDescent="0.25">
      <c r="A10" s="183" t="s">
        <v>459</v>
      </c>
      <c r="B10" s="222">
        <v>2018</v>
      </c>
      <c r="C10" s="183">
        <f>'alle Daten'!Y212</f>
        <v>0.72055058961769269</v>
      </c>
      <c r="D10" s="183">
        <f>'alle Daten'!AC212</f>
        <v>0.23580511141885938</v>
      </c>
      <c r="E10" s="183">
        <f>'alle Daten'!AG212</f>
        <v>3.7349448151412147E-2</v>
      </c>
      <c r="F10" s="183">
        <f>'alle Daten'!M212</f>
        <v>0.39692805173807599</v>
      </c>
      <c r="G10" s="274"/>
      <c r="H10" s="206"/>
      <c r="I10" s="193"/>
      <c r="J10" s="207"/>
    </row>
    <row r="11" spans="1:10" x14ac:dyDescent="0.25">
      <c r="A11" s="183" t="s">
        <v>459</v>
      </c>
      <c r="B11" s="223">
        <v>2023</v>
      </c>
      <c r="C11" s="183">
        <f>'alle Daten'!AA212</f>
        <v>0.74050534800806078</v>
      </c>
      <c r="D11" s="183">
        <f>'alle Daten'!AE212</f>
        <v>0.22818167725933963</v>
      </c>
      <c r="E11" s="183">
        <f>'alle Daten'!AI212</f>
        <v>3.1312974732599599E-2</v>
      </c>
      <c r="F11" s="183">
        <f>'alle Daten'!N212</f>
        <v>0.3376491100868334</v>
      </c>
      <c r="G11" s="274"/>
      <c r="H11" s="206"/>
      <c r="I11" s="193"/>
      <c r="J11" s="207"/>
    </row>
    <row r="12" spans="1:10" x14ac:dyDescent="0.25">
      <c r="H12" s="206"/>
      <c r="I12" s="193"/>
      <c r="J12" s="207"/>
    </row>
    <row r="13" spans="1:10" ht="25.5" x14ac:dyDescent="0.3">
      <c r="A13" s="215"/>
      <c r="B13" s="216" t="s">
        <v>460</v>
      </c>
      <c r="C13" s="246" t="s">
        <v>464</v>
      </c>
      <c r="D13" s="246" t="s">
        <v>465</v>
      </c>
      <c r="E13" s="246" t="s">
        <v>466</v>
      </c>
      <c r="F13" s="215" t="s">
        <v>390</v>
      </c>
      <c r="G13" s="273" t="s">
        <v>460</v>
      </c>
      <c r="H13" s="206"/>
      <c r="I13" s="193"/>
      <c r="J13" s="207"/>
    </row>
    <row r="14" spans="1:10" x14ac:dyDescent="0.25">
      <c r="A14" s="183" t="s">
        <v>439</v>
      </c>
      <c r="B14" s="222">
        <v>2018</v>
      </c>
      <c r="C14" s="19">
        <f>'alle Daten'!X204</f>
        <v>2386</v>
      </c>
      <c r="D14" s="19">
        <f>'alle Daten'!AB204</f>
        <v>552</v>
      </c>
      <c r="E14" s="19">
        <f>'alle Daten'!AF204</f>
        <v>93</v>
      </c>
      <c r="F14" s="183">
        <f>'alle Daten'!M204</f>
        <v>0.45600475624256837</v>
      </c>
      <c r="G14" s="274"/>
      <c r="H14" s="206"/>
      <c r="I14" s="193"/>
      <c r="J14" s="207"/>
    </row>
    <row r="15" spans="1:10" x14ac:dyDescent="0.25">
      <c r="A15" s="183" t="s">
        <v>439</v>
      </c>
      <c r="B15" s="223">
        <v>2023</v>
      </c>
      <c r="C15" s="19">
        <f>'alle Daten'!Z204</f>
        <v>2074</v>
      </c>
      <c r="D15" s="19">
        <f>'alle Daten'!AD204</f>
        <v>414</v>
      </c>
      <c r="E15" s="19">
        <f>'alle Daten'!AH204</f>
        <v>54</v>
      </c>
      <c r="F15" s="183">
        <f>'alle Daten'!N204</f>
        <v>0.39780287792047037</v>
      </c>
      <c r="G15" s="274"/>
      <c r="H15" s="206"/>
      <c r="I15" s="193"/>
      <c r="J15" s="207"/>
    </row>
    <row r="16" spans="1:10" x14ac:dyDescent="0.25">
      <c r="A16" s="183" t="s">
        <v>459</v>
      </c>
      <c r="B16" s="222">
        <v>2018</v>
      </c>
      <c r="C16" s="183">
        <f>'alle Daten'!Y204</f>
        <v>0.78719894424282411</v>
      </c>
      <c r="D16" s="183">
        <f>'alle Daten'!AC204</f>
        <v>0.18211811283404816</v>
      </c>
      <c r="E16" s="183">
        <f>'alle Daten'!AG204</f>
        <v>3.068294292312768E-2</v>
      </c>
      <c r="F16" s="183">
        <f>'alle Daten'!M204</f>
        <v>0.45600475624256837</v>
      </c>
      <c r="G16" s="274"/>
      <c r="H16" s="206"/>
      <c r="I16" s="193"/>
      <c r="J16" s="207"/>
    </row>
    <row r="17" spans="1:17" x14ac:dyDescent="0.25">
      <c r="A17" s="183" t="s">
        <v>459</v>
      </c>
      <c r="B17" s="223">
        <v>2023</v>
      </c>
      <c r="C17" s="183">
        <f>'alle Daten'!AA204</f>
        <v>0.81589299763965384</v>
      </c>
      <c r="D17" s="183">
        <f>'alle Daten'!AE204</f>
        <v>0.16286388670338317</v>
      </c>
      <c r="E17" s="183">
        <f>'alle Daten'!AI204</f>
        <v>2.1243115656963022E-2</v>
      </c>
      <c r="F17" s="183">
        <f>'alle Daten'!N204</f>
        <v>0.39780287792047037</v>
      </c>
      <c r="G17" s="274"/>
      <c r="H17" s="206"/>
      <c r="I17" s="193"/>
      <c r="J17" s="207"/>
    </row>
    <row r="18" spans="1:17" x14ac:dyDescent="0.25">
      <c r="H18" s="206"/>
      <c r="I18" s="193"/>
      <c r="J18" s="207"/>
    </row>
    <row r="19" spans="1:17" ht="25.5" x14ac:dyDescent="0.3">
      <c r="A19" s="13"/>
      <c r="B19" s="106" t="s">
        <v>461</v>
      </c>
      <c r="C19" s="245" t="s">
        <v>464</v>
      </c>
      <c r="D19" s="245" t="s">
        <v>465</v>
      </c>
      <c r="E19" s="245" t="s">
        <v>466</v>
      </c>
      <c r="F19" s="13" t="s">
        <v>390</v>
      </c>
      <c r="G19" s="273" t="s">
        <v>461</v>
      </c>
      <c r="H19" s="206"/>
      <c r="I19" s="193"/>
      <c r="J19" s="207"/>
      <c r="K19" s="226"/>
      <c r="L19" s="226" t="s">
        <v>354</v>
      </c>
      <c r="M19" s="226" t="s">
        <v>353</v>
      </c>
      <c r="N19" s="226" t="s">
        <v>463</v>
      </c>
      <c r="O19" s="226"/>
      <c r="P19" s="226"/>
      <c r="Q19" s="226"/>
    </row>
    <row r="20" spans="1:17" x14ac:dyDescent="0.25">
      <c r="A20" s="183" t="s">
        <v>439</v>
      </c>
      <c r="B20" s="222">
        <v>2018</v>
      </c>
      <c r="C20" s="19">
        <f>'alle Daten'!X208</f>
        <v>3192</v>
      </c>
      <c r="D20" s="19">
        <f>'alle Daten'!AB208</f>
        <v>645</v>
      </c>
      <c r="E20" s="19">
        <f>'alle Daten'!AF208</f>
        <v>234</v>
      </c>
      <c r="F20" s="183">
        <f>'alle Daten'!M208</f>
        <v>0.37008370083700837</v>
      </c>
      <c r="G20" s="274"/>
      <c r="H20" s="206"/>
      <c r="I20" s="193"/>
      <c r="J20" s="207"/>
      <c r="K20" s="227" t="s">
        <v>483</v>
      </c>
      <c r="L20" s="228">
        <v>4</v>
      </c>
      <c r="M20" s="228">
        <v>0</v>
      </c>
      <c r="N20" s="228">
        <v>0</v>
      </c>
      <c r="O20" s="228"/>
      <c r="P20" s="228"/>
      <c r="Q20" s="228"/>
    </row>
    <row r="21" spans="1:17" x14ac:dyDescent="0.25">
      <c r="A21" s="183" t="s">
        <v>439</v>
      </c>
      <c r="B21" s="223">
        <v>2023</v>
      </c>
      <c r="C21" s="19">
        <f>'alle Daten'!Z208</f>
        <v>2786</v>
      </c>
      <c r="D21" s="19">
        <f>'alle Daten'!AD208</f>
        <v>569</v>
      </c>
      <c r="E21" s="19">
        <f>'alle Daten'!AH208</f>
        <v>191</v>
      </c>
      <c r="F21" s="183">
        <f>'alle Daten'!N208</f>
        <v>0.33692596063730085</v>
      </c>
      <c r="G21" s="274"/>
      <c r="H21" s="206"/>
      <c r="I21" s="193"/>
      <c r="J21" s="207"/>
      <c r="K21" s="227" t="s">
        <v>484</v>
      </c>
      <c r="L21" s="229">
        <f>M38</f>
        <v>4</v>
      </c>
      <c r="M21" s="229">
        <f>O38</f>
        <v>0</v>
      </c>
      <c r="N21" s="229">
        <f>Q38</f>
        <v>0</v>
      </c>
      <c r="O21" s="228"/>
      <c r="P21" s="228"/>
      <c r="Q21" s="228"/>
    </row>
    <row r="22" spans="1:17" x14ac:dyDescent="0.25">
      <c r="A22" s="183" t="s">
        <v>459</v>
      </c>
      <c r="B22" s="222">
        <v>2018</v>
      </c>
      <c r="C22" s="183">
        <f>'alle Daten'!Y208</f>
        <v>0.78408253500368463</v>
      </c>
      <c r="D22" s="183">
        <f>'alle Daten'!AC208</f>
        <v>0.15843773028739869</v>
      </c>
      <c r="E22" s="183">
        <f>'alle Daten'!AG208</f>
        <v>5.7479734708916728E-2</v>
      </c>
      <c r="F22" s="183">
        <f>'alle Daten'!M208</f>
        <v>0.37008370083700837</v>
      </c>
      <c r="G22" s="274"/>
      <c r="H22" s="206"/>
      <c r="I22" s="193"/>
      <c r="J22" s="207"/>
      <c r="K22" s="227" t="s">
        <v>485</v>
      </c>
      <c r="L22" s="228">
        <v>3</v>
      </c>
      <c r="M22" s="228">
        <v>0</v>
      </c>
      <c r="N22" s="228">
        <v>0</v>
      </c>
      <c r="O22" s="228"/>
      <c r="P22" s="228"/>
      <c r="Q22" s="228"/>
    </row>
    <row r="23" spans="1:17" x14ac:dyDescent="0.25">
      <c r="A23" s="183" t="s">
        <v>459</v>
      </c>
      <c r="B23" s="223">
        <v>2023</v>
      </c>
      <c r="C23" s="183">
        <f>'alle Daten'!AA208</f>
        <v>0.78567399887196843</v>
      </c>
      <c r="D23" s="183">
        <f>'alle Daten'!AE208</f>
        <v>0.16046249294980258</v>
      </c>
      <c r="E23" s="183">
        <f>'alle Daten'!AI208</f>
        <v>5.3863508178228992E-2</v>
      </c>
      <c r="F23" s="183">
        <f>'alle Daten'!N208</f>
        <v>0.33692596063730085</v>
      </c>
      <c r="G23" s="274"/>
      <c r="H23" s="206"/>
      <c r="I23" s="193"/>
      <c r="J23" s="207"/>
      <c r="K23" s="227" t="s">
        <v>486</v>
      </c>
      <c r="L23" s="229">
        <f>M39</f>
        <v>3</v>
      </c>
      <c r="M23" s="229">
        <f>O39</f>
        <v>0</v>
      </c>
      <c r="N23" s="229">
        <f>Q39</f>
        <v>0</v>
      </c>
      <c r="O23" s="228"/>
      <c r="P23" s="228"/>
      <c r="Q23" s="228"/>
    </row>
    <row r="24" spans="1:17" x14ac:dyDescent="0.25">
      <c r="H24" s="206"/>
      <c r="I24" s="193"/>
      <c r="J24" s="207"/>
      <c r="K24" s="227" t="s">
        <v>487</v>
      </c>
      <c r="L24" s="228">
        <v>1</v>
      </c>
      <c r="M24" s="228">
        <v>0</v>
      </c>
      <c r="N24" s="228">
        <v>0</v>
      </c>
      <c r="O24" s="228"/>
      <c r="P24" s="228"/>
      <c r="Q24" s="228"/>
    </row>
    <row r="25" spans="1:17" ht="25.5" x14ac:dyDescent="0.3">
      <c r="A25" s="13"/>
      <c r="B25" s="106" t="s">
        <v>160</v>
      </c>
      <c r="C25" s="245" t="s">
        <v>464</v>
      </c>
      <c r="D25" s="245" t="s">
        <v>465</v>
      </c>
      <c r="E25" s="245" t="s">
        <v>466</v>
      </c>
      <c r="F25" s="13" t="s">
        <v>390</v>
      </c>
      <c r="G25" s="273" t="s">
        <v>160</v>
      </c>
      <c r="H25" s="206"/>
      <c r="I25" s="193"/>
      <c r="J25" s="207"/>
      <c r="K25" s="227" t="s">
        <v>488</v>
      </c>
      <c r="L25" s="229">
        <f>M40</f>
        <v>2</v>
      </c>
      <c r="M25" s="229">
        <f>O40</f>
        <v>0</v>
      </c>
      <c r="N25" s="229">
        <f>Q40</f>
        <v>0</v>
      </c>
      <c r="O25" s="228"/>
      <c r="P25" s="228"/>
      <c r="Q25" s="228"/>
    </row>
    <row r="26" spans="1:17" x14ac:dyDescent="0.25">
      <c r="A26" s="183" t="s">
        <v>439</v>
      </c>
      <c r="B26" s="222">
        <v>2018</v>
      </c>
      <c r="C26" s="19">
        <f>'alle Daten'!X207</f>
        <v>1398</v>
      </c>
      <c r="D26" s="19">
        <f>'alle Daten'!AB207</f>
        <v>490</v>
      </c>
      <c r="E26" s="19">
        <f>'alle Daten'!AF207</f>
        <v>69</v>
      </c>
      <c r="F26" s="183">
        <f>'alle Daten'!M207</f>
        <v>0.41401006711409394</v>
      </c>
      <c r="G26" s="274"/>
      <c r="H26" s="206"/>
      <c r="I26" s="193"/>
      <c r="J26" s="207"/>
      <c r="K26" s="227" t="s">
        <v>489</v>
      </c>
      <c r="L26" s="228">
        <v>4</v>
      </c>
      <c r="M26" s="228">
        <v>1</v>
      </c>
      <c r="N26" s="228">
        <v>0</v>
      </c>
      <c r="O26" s="228"/>
      <c r="P26" s="228"/>
      <c r="Q26" s="228"/>
    </row>
    <row r="27" spans="1:17" x14ac:dyDescent="0.25">
      <c r="A27" s="183" t="s">
        <v>439</v>
      </c>
      <c r="B27" s="223">
        <v>2023</v>
      </c>
      <c r="C27" s="19">
        <f>'alle Daten'!Z207</f>
        <v>1274</v>
      </c>
      <c r="D27" s="19">
        <f>'alle Daten'!AD207</f>
        <v>307</v>
      </c>
      <c r="E27" s="19">
        <f>'alle Daten'!AH207</f>
        <v>29</v>
      </c>
      <c r="F27" s="183">
        <f>'alle Daten'!N207</f>
        <v>0.34635917147127909</v>
      </c>
      <c r="G27" s="274"/>
      <c r="H27" s="206"/>
      <c r="I27" s="193"/>
      <c r="J27" s="207"/>
      <c r="K27" s="227" t="s">
        <v>490</v>
      </c>
      <c r="L27" s="229">
        <f>M41</f>
        <v>4</v>
      </c>
      <c r="M27" s="229">
        <f>O41</f>
        <v>1</v>
      </c>
      <c r="N27" s="229">
        <f>Q41</f>
        <v>0</v>
      </c>
      <c r="O27" s="228"/>
      <c r="P27" s="228"/>
      <c r="Q27" s="228"/>
    </row>
    <row r="28" spans="1:17" x14ac:dyDescent="0.25">
      <c r="A28" s="183" t="s">
        <v>459</v>
      </c>
      <c r="B28" s="222">
        <v>2018</v>
      </c>
      <c r="C28" s="183">
        <f>'alle Daten'!Y207</f>
        <v>0.71435871231476755</v>
      </c>
      <c r="D28" s="183">
        <f>'alle Daten'!AC207</f>
        <v>0.2503832396525294</v>
      </c>
      <c r="E28" s="183">
        <f>'alle Daten'!AG207</f>
        <v>3.5258048032703118E-2</v>
      </c>
      <c r="F28" s="183">
        <f>'alle Daten'!M207</f>
        <v>0.41401006711409394</v>
      </c>
      <c r="G28" s="274"/>
      <c r="H28" s="206"/>
      <c r="I28" s="193"/>
      <c r="J28" s="207"/>
      <c r="K28" s="227" t="s">
        <v>491</v>
      </c>
      <c r="L28" s="241">
        <v>5</v>
      </c>
      <c r="M28" s="241">
        <v>1</v>
      </c>
      <c r="N28" s="241">
        <v>0</v>
      </c>
      <c r="O28" s="230"/>
      <c r="P28" s="230"/>
      <c r="Q28" s="230"/>
    </row>
    <row r="29" spans="1:17" x14ac:dyDescent="0.25">
      <c r="A29" s="183" t="s">
        <v>459</v>
      </c>
      <c r="B29" s="223">
        <v>2023</v>
      </c>
      <c r="C29" s="183">
        <f>'alle Daten'!AA207</f>
        <v>0.79130434782608694</v>
      </c>
      <c r="D29" s="183">
        <f>'alle Daten'!AE207</f>
        <v>0.19068322981366459</v>
      </c>
      <c r="E29" s="183">
        <f>'alle Daten'!AI207</f>
        <v>1.8012422360248446E-2</v>
      </c>
      <c r="F29" s="183">
        <f>'alle Daten'!N207</f>
        <v>0.34635917147127909</v>
      </c>
      <c r="G29" s="274"/>
      <c r="H29" s="206"/>
      <c r="I29" s="193"/>
      <c r="J29" s="207"/>
      <c r="K29" s="227" t="s">
        <v>492</v>
      </c>
      <c r="L29" s="229">
        <f>M42</f>
        <v>4</v>
      </c>
      <c r="M29" s="229">
        <f>O42</f>
        <v>1</v>
      </c>
      <c r="N29" s="229">
        <f>Q42</f>
        <v>0</v>
      </c>
      <c r="O29" s="229"/>
      <c r="P29" s="229"/>
      <c r="Q29" s="229"/>
    </row>
    <row r="30" spans="1:17" x14ac:dyDescent="0.25">
      <c r="H30" s="206"/>
      <c r="I30" s="193"/>
      <c r="J30" s="207"/>
      <c r="K30" s="227" t="s">
        <v>493</v>
      </c>
      <c r="L30" s="229">
        <v>3</v>
      </c>
      <c r="M30" s="229">
        <v>1</v>
      </c>
      <c r="N30" s="228">
        <v>0</v>
      </c>
      <c r="O30" s="229"/>
      <c r="P30" s="229"/>
      <c r="Q30" s="229"/>
    </row>
    <row r="31" spans="1:17" ht="26" x14ac:dyDescent="0.3">
      <c r="A31" s="13"/>
      <c r="B31" s="247" t="s">
        <v>467</v>
      </c>
      <c r="C31" s="245" t="s">
        <v>464</v>
      </c>
      <c r="D31" s="245" t="s">
        <v>465</v>
      </c>
      <c r="E31" s="245" t="s">
        <v>466</v>
      </c>
      <c r="F31" s="13" t="s">
        <v>390</v>
      </c>
      <c r="G31" s="271" t="s">
        <v>467</v>
      </c>
      <c r="H31" s="206"/>
      <c r="I31" s="193"/>
      <c r="J31" s="207"/>
      <c r="K31" s="227" t="s">
        <v>494</v>
      </c>
      <c r="L31" s="229">
        <f>M43</f>
        <v>3</v>
      </c>
      <c r="M31" s="229">
        <f>O43</f>
        <v>1</v>
      </c>
      <c r="N31" s="229">
        <f>Q43</f>
        <v>0</v>
      </c>
      <c r="O31" s="229"/>
      <c r="P31" s="229"/>
      <c r="Q31" s="229"/>
    </row>
    <row r="32" spans="1:17" x14ac:dyDescent="0.25">
      <c r="A32" s="183" t="s">
        <v>439</v>
      </c>
      <c r="B32" s="222">
        <v>2018</v>
      </c>
      <c r="C32" s="19">
        <f>'alle Daten'!X209</f>
        <v>3307</v>
      </c>
      <c r="D32" s="19">
        <f>'alle Daten'!AB209</f>
        <v>1102</v>
      </c>
      <c r="E32" s="19">
        <f>'alle Daten'!AF209</f>
        <v>61</v>
      </c>
      <c r="F32" s="183">
        <f>'alle Daten'!M209</f>
        <v>0.45984956291929252</v>
      </c>
      <c r="G32" s="272"/>
      <c r="H32" s="206"/>
      <c r="I32" s="193"/>
      <c r="J32" s="207"/>
      <c r="K32" s="227" t="s">
        <v>495</v>
      </c>
      <c r="L32" s="229">
        <v>1</v>
      </c>
      <c r="M32" s="229">
        <v>0</v>
      </c>
      <c r="N32" s="228">
        <v>0</v>
      </c>
      <c r="O32" s="229"/>
      <c r="P32" s="229"/>
      <c r="Q32" s="229"/>
    </row>
    <row r="33" spans="1:17" x14ac:dyDescent="0.25">
      <c r="A33" s="183" t="s">
        <v>439</v>
      </c>
      <c r="B33" s="223">
        <v>2023</v>
      </c>
      <c r="C33" s="19">
        <f>'alle Daten'!Z209</f>
        <v>2848</v>
      </c>
      <c r="D33" s="19">
        <f>'alle Daten'!AD209</f>
        <v>889</v>
      </c>
      <c r="E33" s="19">
        <f>'alle Daten'!AH209</f>
        <v>63</v>
      </c>
      <c r="F33" s="183">
        <f>'alle Daten'!N209</f>
        <v>0.41499026606099937</v>
      </c>
      <c r="G33" s="272"/>
      <c r="H33" s="206"/>
      <c r="I33" s="193"/>
      <c r="J33" s="207"/>
      <c r="K33" s="227" t="s">
        <v>496</v>
      </c>
      <c r="L33" s="229">
        <f>M44</f>
        <v>1</v>
      </c>
      <c r="M33" s="229">
        <f>O44</f>
        <v>0</v>
      </c>
      <c r="N33" s="229">
        <f>Q44</f>
        <v>0</v>
      </c>
      <c r="O33" s="229"/>
      <c r="P33" s="229"/>
      <c r="Q33" s="229"/>
    </row>
    <row r="34" spans="1:17" x14ac:dyDescent="0.25">
      <c r="A34" s="183" t="s">
        <v>459</v>
      </c>
      <c r="B34" s="222">
        <v>2018</v>
      </c>
      <c r="C34" s="183">
        <f>'alle Daten'!Y209</f>
        <v>0.73982102908277403</v>
      </c>
      <c r="D34" s="183">
        <f>'alle Daten'!AC209</f>
        <v>0.2465324384787472</v>
      </c>
      <c r="E34" s="183">
        <f>'alle Daten'!AG209</f>
        <v>1.3646532438478748E-2</v>
      </c>
      <c r="F34" s="183">
        <f>'alle Daten'!M209</f>
        <v>0.45984956291929252</v>
      </c>
      <c r="G34" s="272"/>
      <c r="H34" s="206"/>
      <c r="I34" s="193"/>
      <c r="J34" s="207"/>
      <c r="K34" s="227" t="s">
        <v>497</v>
      </c>
      <c r="L34" s="229">
        <f>L45</f>
        <v>4</v>
      </c>
      <c r="M34" s="229">
        <f>N45</f>
        <v>4</v>
      </c>
      <c r="N34" s="228">
        <f>P45</f>
        <v>0</v>
      </c>
      <c r="O34" s="229"/>
      <c r="P34" s="229"/>
      <c r="Q34" s="229"/>
    </row>
    <row r="35" spans="1:17" x14ac:dyDescent="0.25">
      <c r="A35" s="183" t="s">
        <v>459</v>
      </c>
      <c r="B35" s="223">
        <v>2023</v>
      </c>
      <c r="C35" s="183">
        <f>'alle Daten'!AA209</f>
        <v>0.74947368421052629</v>
      </c>
      <c r="D35" s="183">
        <f>'alle Daten'!AE209</f>
        <v>0.23394736842105263</v>
      </c>
      <c r="E35" s="183">
        <f>'alle Daten'!AI209</f>
        <v>1.6578947368421054E-2</v>
      </c>
      <c r="F35" s="183">
        <f>'alle Daten'!N209</f>
        <v>0.41499026606099937</v>
      </c>
      <c r="G35" s="272"/>
      <c r="H35" s="206"/>
      <c r="I35" s="193"/>
      <c r="J35" s="207"/>
      <c r="K35" s="227" t="s">
        <v>498</v>
      </c>
      <c r="L35" s="229">
        <f>M45</f>
        <v>4</v>
      </c>
      <c r="M35" s="229">
        <f>O45</f>
        <v>4</v>
      </c>
      <c r="N35" s="228">
        <f>Q45</f>
        <v>0</v>
      </c>
      <c r="O35" s="229"/>
      <c r="P35" s="229"/>
      <c r="Q35" s="229"/>
    </row>
    <row r="36" spans="1:17" x14ac:dyDescent="0.25">
      <c r="H36" s="206"/>
      <c r="I36" s="193"/>
      <c r="J36" s="207"/>
      <c r="K36" s="231"/>
      <c r="L36" s="232"/>
      <c r="M36" s="232"/>
      <c r="N36" s="233"/>
      <c r="O36" s="232"/>
      <c r="P36" s="232"/>
      <c r="Q36" s="233"/>
    </row>
    <row r="37" spans="1:17" ht="25.5" x14ac:dyDescent="0.3">
      <c r="A37" s="13"/>
      <c r="B37" s="106" t="s">
        <v>328</v>
      </c>
      <c r="C37" s="245" t="s">
        <v>464</v>
      </c>
      <c r="D37" s="245" t="s">
        <v>465</v>
      </c>
      <c r="E37" s="245" t="s">
        <v>466</v>
      </c>
      <c r="F37" s="13" t="s">
        <v>390</v>
      </c>
      <c r="G37" s="273" t="s">
        <v>328</v>
      </c>
      <c r="H37" s="206"/>
      <c r="I37" s="193"/>
      <c r="J37" s="207"/>
      <c r="K37" s="234" t="s">
        <v>368</v>
      </c>
      <c r="L37" s="235" t="s">
        <v>499</v>
      </c>
      <c r="M37" s="235" t="s">
        <v>500</v>
      </c>
      <c r="N37" s="235" t="s">
        <v>501</v>
      </c>
      <c r="O37" s="235" t="s">
        <v>502</v>
      </c>
      <c r="P37" s="235" t="s">
        <v>503</v>
      </c>
      <c r="Q37" s="235" t="s">
        <v>504</v>
      </c>
    </row>
    <row r="38" spans="1:17" x14ac:dyDescent="0.25">
      <c r="A38" s="183" t="s">
        <v>439</v>
      </c>
      <c r="B38" s="222">
        <v>2018</v>
      </c>
      <c r="C38" s="19">
        <f>'alle Daten'!X210</f>
        <v>3635</v>
      </c>
      <c r="D38" s="19">
        <f>'alle Daten'!AB210</f>
        <v>1321</v>
      </c>
      <c r="E38" s="19">
        <f>'alle Daten'!AF210</f>
        <v>229</v>
      </c>
      <c r="F38" s="183">
        <f>'alle Daten'!M210</f>
        <v>0.39050209512607514</v>
      </c>
      <c r="G38" s="274"/>
      <c r="H38" s="206"/>
      <c r="I38" s="193"/>
      <c r="J38" s="207"/>
      <c r="K38" s="236" t="s">
        <v>461</v>
      </c>
      <c r="L38" s="237">
        <v>4</v>
      </c>
      <c r="M38" s="237">
        <f>Gesamtergebnis!B17</f>
        <v>4</v>
      </c>
      <c r="N38" s="237">
        <v>1</v>
      </c>
      <c r="O38" s="237">
        <f>Gesamtergebnis!C17</f>
        <v>0</v>
      </c>
      <c r="P38" s="233">
        <v>0</v>
      </c>
      <c r="Q38" s="237">
        <f>Gesamtergebnis!D17</f>
        <v>0</v>
      </c>
    </row>
    <row r="39" spans="1:17" x14ac:dyDescent="0.25">
      <c r="A39" s="183" t="s">
        <v>439</v>
      </c>
      <c r="B39" s="223">
        <v>2023</v>
      </c>
      <c r="C39" s="19">
        <f>'alle Daten'!Z210</f>
        <v>2739</v>
      </c>
      <c r="D39" s="19">
        <f>'alle Daten'!AD210</f>
        <v>978</v>
      </c>
      <c r="E39" s="19">
        <f>'alle Daten'!AH210</f>
        <v>152</v>
      </c>
      <c r="F39" s="183">
        <f>'alle Daten'!N210</f>
        <v>0.30285625582117354</v>
      </c>
      <c r="G39" s="274"/>
      <c r="H39" s="206"/>
      <c r="I39" s="193"/>
      <c r="J39" s="207"/>
      <c r="K39" s="236" t="s">
        <v>460</v>
      </c>
      <c r="L39" s="237">
        <v>3</v>
      </c>
      <c r="M39" s="237">
        <f>Gesamtergebnis!B18</f>
        <v>3</v>
      </c>
      <c r="N39" s="237">
        <v>0</v>
      </c>
      <c r="O39" s="237">
        <f>Gesamtergebnis!C18</f>
        <v>0</v>
      </c>
      <c r="P39" s="233">
        <v>0</v>
      </c>
      <c r="Q39" s="237">
        <f>Gesamtergebnis!D18</f>
        <v>0</v>
      </c>
    </row>
    <row r="40" spans="1:17" x14ac:dyDescent="0.25">
      <c r="A40" s="183" t="s">
        <v>459</v>
      </c>
      <c r="B40" s="222">
        <v>2018</v>
      </c>
      <c r="C40" s="183">
        <f>'alle Daten'!Y210</f>
        <v>0.68805602877153138</v>
      </c>
      <c r="D40" s="183">
        <f>'alle Daten'!AC210</f>
        <v>0.25004732159757714</v>
      </c>
      <c r="E40" s="183">
        <f>'alle Daten'!AG210</f>
        <v>4.3346583380654932E-2</v>
      </c>
      <c r="F40" s="183">
        <f>'alle Daten'!M210</f>
        <v>0.39050209512607514</v>
      </c>
      <c r="G40" s="274"/>
      <c r="H40" s="206"/>
      <c r="I40" s="193"/>
      <c r="J40" s="207"/>
      <c r="K40" s="236" t="s">
        <v>160</v>
      </c>
      <c r="L40" s="237">
        <v>1</v>
      </c>
      <c r="M40" s="237">
        <f>Gesamtergebnis!B19</f>
        <v>2</v>
      </c>
      <c r="N40" s="237">
        <v>0</v>
      </c>
      <c r="O40" s="237">
        <f>Gesamtergebnis!C19</f>
        <v>0</v>
      </c>
      <c r="P40" s="233">
        <v>0</v>
      </c>
      <c r="Q40" s="237">
        <f>Gesamtergebnis!D19</f>
        <v>0</v>
      </c>
    </row>
    <row r="41" spans="1:17" x14ac:dyDescent="0.25">
      <c r="A41" s="183" t="s">
        <v>459</v>
      </c>
      <c r="B41" s="223">
        <v>2023</v>
      </c>
      <c r="C41" s="183">
        <f>'alle Daten'!AA210</f>
        <v>0.70793486689066942</v>
      </c>
      <c r="D41" s="183">
        <f>'alle Daten'!AE210</f>
        <v>0.25277849573533212</v>
      </c>
      <c r="E41" s="183">
        <f>'alle Daten'!AI210</f>
        <v>3.928663737399845E-2</v>
      </c>
      <c r="F41" s="183">
        <f>'alle Daten'!N210</f>
        <v>0.30285625582117354</v>
      </c>
      <c r="G41" s="274"/>
      <c r="H41" s="206"/>
      <c r="I41" s="193"/>
      <c r="J41" s="207"/>
      <c r="K41" s="236" t="s">
        <v>268</v>
      </c>
      <c r="L41" s="237">
        <v>3</v>
      </c>
      <c r="M41" s="237">
        <f>Gesamtergebnis!B20</f>
        <v>4</v>
      </c>
      <c r="N41" s="237">
        <v>1</v>
      </c>
      <c r="O41" s="237">
        <f>Gesamtergebnis!C20</f>
        <v>1</v>
      </c>
      <c r="P41" s="233">
        <v>0</v>
      </c>
      <c r="Q41" s="237">
        <f>Gesamtergebnis!D20</f>
        <v>0</v>
      </c>
    </row>
    <row r="42" spans="1:17" x14ac:dyDescent="0.25">
      <c r="H42" s="206"/>
      <c r="I42" s="193"/>
      <c r="J42" s="207"/>
      <c r="K42" s="236" t="s">
        <v>328</v>
      </c>
      <c r="L42" s="237">
        <v>4</v>
      </c>
      <c r="M42" s="237">
        <f>Gesamtergebnis!B21</f>
        <v>4</v>
      </c>
      <c r="N42" s="237">
        <v>2</v>
      </c>
      <c r="O42" s="237">
        <f>Gesamtergebnis!C21</f>
        <v>1</v>
      </c>
      <c r="P42" s="233">
        <v>0</v>
      </c>
      <c r="Q42" s="237">
        <f>Gesamtergebnis!D21</f>
        <v>0</v>
      </c>
    </row>
    <row r="43" spans="1:17" ht="25.5" x14ac:dyDescent="0.3">
      <c r="A43" s="13"/>
      <c r="B43" s="106" t="s">
        <v>74</v>
      </c>
      <c r="C43" s="245" t="s">
        <v>464</v>
      </c>
      <c r="D43" s="245" t="s">
        <v>465</v>
      </c>
      <c r="E43" s="245" t="s">
        <v>466</v>
      </c>
      <c r="F43" s="13" t="s">
        <v>390</v>
      </c>
      <c r="G43" s="273" t="s">
        <v>74</v>
      </c>
      <c r="H43" s="206"/>
      <c r="I43" s="193"/>
      <c r="J43" s="207"/>
      <c r="K43" s="236" t="s">
        <v>74</v>
      </c>
      <c r="L43" s="237">
        <v>3</v>
      </c>
      <c r="M43" s="237">
        <f>Gesamtergebnis!B22</f>
        <v>3</v>
      </c>
      <c r="N43" s="237">
        <v>1</v>
      </c>
      <c r="O43" s="237">
        <f>Gesamtergebnis!C22</f>
        <v>1</v>
      </c>
      <c r="P43" s="233">
        <v>0</v>
      </c>
      <c r="Q43" s="237">
        <f>Gesamtergebnis!D22</f>
        <v>0</v>
      </c>
    </row>
    <row r="44" spans="1:17" x14ac:dyDescent="0.25">
      <c r="A44" s="183" t="s">
        <v>439</v>
      </c>
      <c r="B44" s="222">
        <v>2018</v>
      </c>
      <c r="C44" s="19">
        <f>'alle Daten'!X205</f>
        <v>2230</v>
      </c>
      <c r="D44" s="19">
        <f>'alle Daten'!AB205</f>
        <v>923</v>
      </c>
      <c r="E44" s="19">
        <f>'alle Daten'!AF205</f>
        <v>127</v>
      </c>
      <c r="F44" s="183">
        <f>'alle Daten'!M205</f>
        <v>0.36850186444395699</v>
      </c>
      <c r="G44" s="274"/>
      <c r="H44" s="206"/>
      <c r="I44" s="193"/>
      <c r="J44" s="207"/>
      <c r="K44" s="236" t="s">
        <v>124</v>
      </c>
      <c r="L44" s="237">
        <v>1</v>
      </c>
      <c r="M44" s="237">
        <f>Gesamtergebnis!B23</f>
        <v>1</v>
      </c>
      <c r="N44" s="237">
        <v>0</v>
      </c>
      <c r="O44" s="237">
        <f>Gesamtergebnis!C23</f>
        <v>0</v>
      </c>
      <c r="P44" s="233">
        <v>0</v>
      </c>
      <c r="Q44" s="237">
        <f>Gesamtergebnis!D23</f>
        <v>0</v>
      </c>
    </row>
    <row r="45" spans="1:17" x14ac:dyDescent="0.25">
      <c r="A45" s="183" t="s">
        <v>439</v>
      </c>
      <c r="B45" s="223">
        <v>2023</v>
      </c>
      <c r="C45" s="19">
        <f>'alle Daten'!Z205</f>
        <v>1798</v>
      </c>
      <c r="D45" s="19">
        <f>'alle Daten'!AD205</f>
        <v>788</v>
      </c>
      <c r="E45" s="19">
        <f>'alle Daten'!AH205</f>
        <v>79</v>
      </c>
      <c r="F45" s="183">
        <f>'alle Daten'!N205</f>
        <v>0.30907003444316877</v>
      </c>
      <c r="G45" s="274"/>
      <c r="H45" s="206"/>
      <c r="I45" s="193"/>
      <c r="J45" s="207"/>
      <c r="K45" s="238" t="s">
        <v>377</v>
      </c>
      <c r="L45" s="239">
        <v>4</v>
      </c>
      <c r="M45" s="242">
        <v>4</v>
      </c>
      <c r="N45" s="239">
        <v>4</v>
      </c>
      <c r="O45" s="242">
        <v>4</v>
      </c>
      <c r="P45" s="240">
        <v>0</v>
      </c>
      <c r="Q45" s="243">
        <v>0</v>
      </c>
    </row>
    <row r="46" spans="1:17" x14ac:dyDescent="0.25">
      <c r="A46" s="183" t="s">
        <v>459</v>
      </c>
      <c r="B46" s="222">
        <v>2018</v>
      </c>
      <c r="C46" s="183">
        <f>'alle Daten'!Y205</f>
        <v>0.66926770708283312</v>
      </c>
      <c r="D46" s="183">
        <f>'alle Daten'!AC205</f>
        <v>0.2770108043217287</v>
      </c>
      <c r="E46" s="183">
        <f>'alle Daten'!AG205</f>
        <v>3.8115246098439373E-2</v>
      </c>
      <c r="F46" s="183">
        <f>'alle Daten'!M205</f>
        <v>0.36850186444395699</v>
      </c>
      <c r="G46" s="274"/>
      <c r="H46" s="206"/>
      <c r="I46" s="193"/>
      <c r="J46" s="207"/>
    </row>
    <row r="47" spans="1:17" x14ac:dyDescent="0.25">
      <c r="A47" s="183" t="s">
        <v>459</v>
      </c>
      <c r="B47" s="223">
        <v>2023</v>
      </c>
      <c r="C47" s="183">
        <f>'alle Daten'!AA205</f>
        <v>0.67467166979362103</v>
      </c>
      <c r="D47" s="183">
        <f>'alle Daten'!AE205</f>
        <v>0.29568480300187616</v>
      </c>
      <c r="E47" s="183">
        <f>'alle Daten'!AI205</f>
        <v>2.9643527204502813E-2</v>
      </c>
      <c r="F47" s="183">
        <f>'alle Daten'!N205</f>
        <v>0.30907003444316877</v>
      </c>
      <c r="G47" s="274"/>
      <c r="H47" s="206"/>
      <c r="I47" s="193"/>
      <c r="J47" s="207"/>
    </row>
    <row r="48" spans="1:17" x14ac:dyDescent="0.25">
      <c r="H48" s="206"/>
      <c r="I48" s="193"/>
      <c r="J48" s="207"/>
    </row>
    <row r="49" spans="1:10" ht="25.5" x14ac:dyDescent="0.3">
      <c r="A49" s="13"/>
      <c r="B49" s="106" t="s">
        <v>124</v>
      </c>
      <c r="C49" s="245" t="s">
        <v>464</v>
      </c>
      <c r="D49" s="245" t="s">
        <v>465</v>
      </c>
      <c r="E49" s="245" t="s">
        <v>466</v>
      </c>
      <c r="F49" s="13" t="s">
        <v>390</v>
      </c>
      <c r="G49" s="273" t="s">
        <v>124</v>
      </c>
      <c r="H49" s="206"/>
      <c r="I49" s="193"/>
      <c r="J49" s="207"/>
    </row>
    <row r="50" spans="1:10" x14ac:dyDescent="0.25">
      <c r="A50" s="183" t="s">
        <v>439</v>
      </c>
      <c r="B50" s="222">
        <v>2018</v>
      </c>
      <c r="C50" s="19">
        <f>'alle Daten'!X206</f>
        <v>1022</v>
      </c>
      <c r="D50" s="19">
        <f>'alle Daten'!AB206</f>
        <v>586</v>
      </c>
      <c r="E50" s="19">
        <f>'alle Daten'!AF206</f>
        <v>77</v>
      </c>
      <c r="F50" s="183">
        <f>'alle Daten'!M206</f>
        <v>0.31375068845235909</v>
      </c>
      <c r="G50" s="274"/>
      <c r="H50" s="206"/>
      <c r="I50" s="193"/>
      <c r="J50" s="207"/>
    </row>
    <row r="51" spans="1:10" x14ac:dyDescent="0.25">
      <c r="A51" s="183" t="s">
        <v>439</v>
      </c>
      <c r="B51" s="223">
        <v>2023</v>
      </c>
      <c r="C51" s="19">
        <f>'alle Daten'!Z206</f>
        <v>812</v>
      </c>
      <c r="D51" s="19">
        <f>'alle Daten'!AD206</f>
        <v>471</v>
      </c>
      <c r="E51" s="19">
        <f>'alle Daten'!AH206</f>
        <v>38</v>
      </c>
      <c r="F51" s="183">
        <f>'alle Daten'!N206</f>
        <v>0.25422121039650919</v>
      </c>
      <c r="G51" s="274"/>
      <c r="H51" s="206"/>
      <c r="I51" s="193"/>
      <c r="J51" s="207"/>
    </row>
    <row r="52" spans="1:10" x14ac:dyDescent="0.25">
      <c r="A52" s="183" t="s">
        <v>459</v>
      </c>
      <c r="B52" s="222">
        <v>2018</v>
      </c>
      <c r="C52" s="183">
        <f>'alle Daten'!Y206</f>
        <v>0.60652818991097923</v>
      </c>
      <c r="D52" s="183">
        <f>'alle Daten'!AC206</f>
        <v>0.34777448071216616</v>
      </c>
      <c r="E52" s="183">
        <f>'alle Daten'!AG206</f>
        <v>4.5697329376854598E-2</v>
      </c>
      <c r="F52" s="183">
        <f>'alle Daten'!M206</f>
        <v>0.31375068845235909</v>
      </c>
      <c r="G52" s="274"/>
      <c r="H52" s="206"/>
      <c r="I52" s="193"/>
      <c r="J52" s="207"/>
    </row>
    <row r="53" spans="1:10" ht="13" thickBot="1" x14ac:dyDescent="0.3">
      <c r="A53" s="183" t="s">
        <v>459</v>
      </c>
      <c r="B53" s="223">
        <v>2023</v>
      </c>
      <c r="C53" s="183">
        <f>'alle Daten'!AA206</f>
        <v>0.61468584405753213</v>
      </c>
      <c r="D53" s="183">
        <f>'alle Daten'!AE206</f>
        <v>0.35654806964420893</v>
      </c>
      <c r="E53" s="183">
        <f>'alle Daten'!AI206</f>
        <v>2.8766086298258896E-2</v>
      </c>
      <c r="F53" s="183">
        <f>'alle Daten'!N206</f>
        <v>0.25422121039650919</v>
      </c>
      <c r="G53" s="274"/>
      <c r="H53" s="208"/>
      <c r="I53" s="209"/>
      <c r="J53" s="210"/>
    </row>
    <row r="54" spans="1:10" ht="13" thickTop="1" x14ac:dyDescent="0.25"/>
  </sheetData>
  <mergeCells count="8">
    <mergeCell ref="G31:G35"/>
    <mergeCell ref="G37:G41"/>
    <mergeCell ref="G43:G47"/>
    <mergeCell ref="G49:G53"/>
    <mergeCell ref="G5:G11"/>
    <mergeCell ref="G13:G17"/>
    <mergeCell ref="G19:G23"/>
    <mergeCell ref="G25:G29"/>
  </mergeCells>
  <phoneticPr fontId="28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9 F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D3EAC-E603-444D-BF93-D532C01C5989}">
  <dimension ref="A1"/>
  <sheetViews>
    <sheetView topLeftCell="A203" zoomScale="70" zoomScaleNormal="70" workbookViewId="0">
      <selection activeCell="W245" sqref="W245"/>
    </sheetView>
  </sheetViews>
  <sheetFormatPr baseColWidth="10" defaultRowHeight="12.5" x14ac:dyDescent="0.25"/>
  <sheetData/>
  <pageMargins left="0.7" right="0.7" top="0.78740157499999996" bottom="0.78740157499999996" header="0.3" footer="0.3"/>
  <pageSetup paperSize="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AQ219"/>
  <sheetViews>
    <sheetView showGridLines="0" topLeftCell="D175" zoomScaleNormal="85" workbookViewId="0">
      <selection activeCell="I192" sqref="I192"/>
    </sheetView>
  </sheetViews>
  <sheetFormatPr baseColWidth="10" defaultRowHeight="13" x14ac:dyDescent="0.3"/>
  <cols>
    <col min="1" max="1" width="4.54296875" style="1" customWidth="1"/>
    <col min="2" max="2" width="15" style="122" bestFit="1" customWidth="1"/>
    <col min="3" max="3" width="6" style="122" bestFit="1" customWidth="1"/>
    <col min="4" max="4" width="30.1796875" style="122" bestFit="1" customWidth="1"/>
    <col min="5" max="6" width="8.7265625" style="1" customWidth="1"/>
    <col min="7" max="7" width="9.7265625" style="1" customWidth="1"/>
    <col min="8" max="19" width="8.7265625" style="1" customWidth="1"/>
  </cols>
  <sheetData>
    <row r="1" spans="1:43" ht="18" x14ac:dyDescent="0.4">
      <c r="D1" s="212" t="s">
        <v>469</v>
      </c>
      <c r="K1" s="278" t="s">
        <v>354</v>
      </c>
      <c r="L1" s="279"/>
      <c r="M1" s="280"/>
      <c r="N1" s="278" t="s">
        <v>353</v>
      </c>
      <c r="O1" s="279"/>
      <c r="P1" s="280"/>
      <c r="Q1" s="278" t="s">
        <v>463</v>
      </c>
      <c r="R1" s="279"/>
      <c r="S1" s="281"/>
    </row>
    <row r="2" spans="1:43" ht="18.5" thickBot="1" x14ac:dyDescent="0.35">
      <c r="D2" s="122">
        <v>2023</v>
      </c>
      <c r="K2" s="164"/>
      <c r="L2" s="165"/>
      <c r="M2" s="166"/>
      <c r="N2" s="164"/>
      <c r="O2" s="165"/>
      <c r="P2" s="166"/>
      <c r="Q2" s="164"/>
      <c r="R2" s="165"/>
      <c r="S2" s="165"/>
    </row>
    <row r="3" spans="1:43" s="141" customFormat="1" ht="26.25" customHeight="1" thickTop="1" x14ac:dyDescent="0.3">
      <c r="A3" s="143"/>
      <c r="B3" s="145" t="s">
        <v>441</v>
      </c>
      <c r="C3" s="146"/>
      <c r="D3" s="146" t="s">
        <v>446</v>
      </c>
      <c r="E3" s="146" t="s">
        <v>447</v>
      </c>
      <c r="F3" s="146" t="s">
        <v>451</v>
      </c>
      <c r="G3" s="146" t="s">
        <v>450</v>
      </c>
      <c r="H3" s="146" t="s">
        <v>481</v>
      </c>
      <c r="I3" s="146" t="s">
        <v>443</v>
      </c>
      <c r="J3" s="157" t="s">
        <v>442</v>
      </c>
      <c r="K3" s="160" t="s">
        <v>439</v>
      </c>
      <c r="L3" s="146" t="s">
        <v>445</v>
      </c>
      <c r="M3" s="161" t="s">
        <v>481</v>
      </c>
      <c r="N3" s="160" t="s">
        <v>439</v>
      </c>
      <c r="O3" s="146" t="s">
        <v>445</v>
      </c>
      <c r="P3" s="161" t="s">
        <v>481</v>
      </c>
      <c r="Q3" s="160" t="s">
        <v>439</v>
      </c>
      <c r="R3" s="146" t="s">
        <v>445</v>
      </c>
      <c r="S3" s="147" t="s">
        <v>481</v>
      </c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x14ac:dyDescent="0.3">
      <c r="B4" s="148" t="s">
        <v>448</v>
      </c>
      <c r="C4" s="144" t="s">
        <v>11</v>
      </c>
      <c r="D4" s="130" t="s">
        <v>12</v>
      </c>
      <c r="E4" s="117">
        <f>'alle Daten'!F4</f>
        <v>1177</v>
      </c>
      <c r="F4" s="117">
        <f>'alle Daten'!J4</f>
        <v>287</v>
      </c>
      <c r="G4" s="119">
        <f>'alle Daten'!N4</f>
        <v>0.24384027187765506</v>
      </c>
      <c r="H4" s="118">
        <f>'alle Daten'!O4</f>
        <v>-9.7049004495492308E-2</v>
      </c>
      <c r="I4" s="117">
        <f>'alle Daten'!Q4</f>
        <v>2</v>
      </c>
      <c r="J4" s="158">
        <f>'alle Daten'!U4</f>
        <v>285</v>
      </c>
      <c r="K4" s="120">
        <f>'alle Daten'!Z4</f>
        <v>267</v>
      </c>
      <c r="L4" s="119">
        <f>'alle Daten'!AA4</f>
        <v>0.93684210526315792</v>
      </c>
      <c r="M4" s="121">
        <f>'alle Daten'!AA4-'alle Daten'!Y4</f>
        <v>6.1194436869375535E-2</v>
      </c>
      <c r="N4" s="120">
        <f>'alle Daten'!AD4</f>
        <v>10</v>
      </c>
      <c r="O4" s="119">
        <f>'alle Daten'!AE4</f>
        <v>3.5087719298245612E-2</v>
      </c>
      <c r="P4" s="121">
        <f>'alle Daten'!AE4-'alle Daten'!AC4</f>
        <v>-3.4860467230251796E-2</v>
      </c>
      <c r="Q4" s="120">
        <f>'alle Daten'!AH4</f>
        <v>8</v>
      </c>
      <c r="R4" s="119">
        <f>'alle Daten'!AI4</f>
        <v>2.8070175438596492E-2</v>
      </c>
      <c r="S4" s="149">
        <f>'alle Daten'!AI4-'alle Daten'!AG4</f>
        <v>-2.6333969639123714E-2</v>
      </c>
    </row>
    <row r="5" spans="1:43" x14ac:dyDescent="0.3">
      <c r="B5" s="148" t="s">
        <v>448</v>
      </c>
      <c r="C5" s="144" t="s">
        <v>13</v>
      </c>
      <c r="D5" s="130" t="s">
        <v>14</v>
      </c>
      <c r="E5" s="117">
        <f>'alle Daten'!F5</f>
        <v>187</v>
      </c>
      <c r="F5" s="117">
        <f>'alle Daten'!J5</f>
        <v>68</v>
      </c>
      <c r="G5" s="119">
        <f>'alle Daten'!N5</f>
        <v>0.36363636363636365</v>
      </c>
      <c r="H5" s="118">
        <f>'alle Daten'!O5</f>
        <v>-3.6363636363636376E-2</v>
      </c>
      <c r="I5" s="117">
        <f>'alle Daten'!Q5</f>
        <v>0</v>
      </c>
      <c r="J5" s="158">
        <f>'alle Daten'!U5</f>
        <v>68</v>
      </c>
      <c r="K5" s="120">
        <f>'alle Daten'!Z5</f>
        <v>46</v>
      </c>
      <c r="L5" s="119">
        <f>'alle Daten'!AA5</f>
        <v>0.67647058823529416</v>
      </c>
      <c r="M5" s="121">
        <f>'alle Daten'!AA5-'alle Daten'!Y5</f>
        <v>-2.6232114467408585E-2</v>
      </c>
      <c r="N5" s="120">
        <f>'alle Daten'!AD5</f>
        <v>12</v>
      </c>
      <c r="O5" s="119">
        <f>'alle Daten'!AE5</f>
        <v>0.17647058823529413</v>
      </c>
      <c r="P5" s="121">
        <f>'alle Daten'!AE5-'alle Daten'!AC5</f>
        <v>2.7821939586645472E-2</v>
      </c>
      <c r="Q5" s="120">
        <f>'alle Daten'!AH5</f>
        <v>10</v>
      </c>
      <c r="R5" s="119">
        <f>'alle Daten'!AI5</f>
        <v>0.14705882352941177</v>
      </c>
      <c r="S5" s="149">
        <f>'alle Daten'!AI5-'alle Daten'!AG5</f>
        <v>-1.5898251192368873E-3</v>
      </c>
    </row>
    <row r="6" spans="1:43" x14ac:dyDescent="0.3">
      <c r="B6" s="148" t="s">
        <v>448</v>
      </c>
      <c r="C6" s="144" t="s">
        <v>15</v>
      </c>
      <c r="D6" s="130" t="s">
        <v>16</v>
      </c>
      <c r="E6" s="117">
        <f>'alle Daten'!F6</f>
        <v>248</v>
      </c>
      <c r="F6" s="117">
        <f>'alle Daten'!J6</f>
        <v>94</v>
      </c>
      <c r="G6" s="119">
        <f>'alle Daten'!N6</f>
        <v>0.37903225806451613</v>
      </c>
      <c r="H6" s="118">
        <f>'alle Daten'!O6</f>
        <v>-1.0673624288425054E-2</v>
      </c>
      <c r="I6" s="117">
        <f>'alle Daten'!Q6</f>
        <v>2</v>
      </c>
      <c r="J6" s="158">
        <f>'alle Daten'!U6</f>
        <v>92</v>
      </c>
      <c r="K6" s="120">
        <f>'alle Daten'!Z6</f>
        <v>71</v>
      </c>
      <c r="L6" s="119">
        <f>'alle Daten'!AA6</f>
        <v>0.77173913043478259</v>
      </c>
      <c r="M6" s="121">
        <f>'alle Daten'!AA6-'alle Daten'!Y6</f>
        <v>6.9816053511705722E-2</v>
      </c>
      <c r="N6" s="120">
        <f>'alle Daten'!AD6</f>
        <v>19</v>
      </c>
      <c r="O6" s="119">
        <f>'alle Daten'!AE6</f>
        <v>0.20652173913043478</v>
      </c>
      <c r="P6" s="121">
        <f>'alle Daten'!AE6-'alle Daten'!AC6</f>
        <v>-7.2324414715719071E-2</v>
      </c>
      <c r="Q6" s="120">
        <f>'alle Daten'!AH6</f>
        <v>2</v>
      </c>
      <c r="R6" s="119">
        <f>'alle Daten'!AI6</f>
        <v>2.1739130434782608E-2</v>
      </c>
      <c r="S6" s="149">
        <f>'alle Daten'!AI6-'alle Daten'!AG6</f>
        <v>2.5083612040133763E-3</v>
      </c>
    </row>
    <row r="7" spans="1:43" x14ac:dyDescent="0.3">
      <c r="B7" s="148" t="s">
        <v>448</v>
      </c>
      <c r="C7" s="144" t="s">
        <v>17</v>
      </c>
      <c r="D7" s="130" t="s">
        <v>18</v>
      </c>
      <c r="E7" s="117">
        <f>'alle Daten'!F7</f>
        <v>281</v>
      </c>
      <c r="F7" s="117">
        <f>'alle Daten'!J7</f>
        <v>144</v>
      </c>
      <c r="G7" s="119">
        <f>'alle Daten'!N7</f>
        <v>0.51245551601423489</v>
      </c>
      <c r="H7" s="118">
        <f>'alle Daten'!O7</f>
        <v>-5.7436957104044728E-2</v>
      </c>
      <c r="I7" s="117">
        <f>'alle Daten'!Q7</f>
        <v>1</v>
      </c>
      <c r="J7" s="158">
        <f>'alle Daten'!U7</f>
        <v>143</v>
      </c>
      <c r="K7" s="120">
        <f>'alle Daten'!Z7</f>
        <v>134</v>
      </c>
      <c r="L7" s="119">
        <f>'alle Daten'!AA7</f>
        <v>0.93706293706293708</v>
      </c>
      <c r="M7" s="121">
        <f>'alle Daten'!AA7-'alle Daten'!Y7</f>
        <v>-5.0278835088961693E-2</v>
      </c>
      <c r="N7" s="120">
        <f>'alle Daten'!AD7</f>
        <v>7</v>
      </c>
      <c r="O7" s="119">
        <f>'alle Daten'!AE7</f>
        <v>4.8951048951048952E-2</v>
      </c>
      <c r="P7" s="121">
        <f>'alle Daten'!AE7-'alle Daten'!AC7</f>
        <v>3.6292821102947688E-2</v>
      </c>
      <c r="Q7" s="120">
        <f>'alle Daten'!AH7</f>
        <v>2</v>
      </c>
      <c r="R7" s="119">
        <f>'alle Daten'!AI7</f>
        <v>1.3986013986013986E-2</v>
      </c>
      <c r="S7" s="149">
        <f>'alle Daten'!AI7-'alle Daten'!AG7</f>
        <v>1.3986013986013986E-2</v>
      </c>
    </row>
    <row r="8" spans="1:43" x14ac:dyDescent="0.3">
      <c r="B8" s="148" t="s">
        <v>448</v>
      </c>
      <c r="C8" s="144" t="s">
        <v>19</v>
      </c>
      <c r="D8" s="130" t="s">
        <v>20</v>
      </c>
      <c r="E8" s="117">
        <f>'alle Daten'!F8</f>
        <v>281</v>
      </c>
      <c r="F8" s="117">
        <f>'alle Daten'!J8</f>
        <v>79</v>
      </c>
      <c r="G8" s="119">
        <f>'alle Daten'!N8</f>
        <v>0.28113879003558717</v>
      </c>
      <c r="H8" s="118">
        <f>'alle Daten'!O8</f>
        <v>-0.15953917606610774</v>
      </c>
      <c r="I8" s="117">
        <f>'alle Daten'!Q8</f>
        <v>1</v>
      </c>
      <c r="J8" s="158">
        <f>'alle Daten'!U8</f>
        <v>78</v>
      </c>
      <c r="K8" s="120">
        <f>'alle Daten'!Z8</f>
        <v>71</v>
      </c>
      <c r="L8" s="119">
        <f>'alle Daten'!AA8</f>
        <v>0.91025641025641024</v>
      </c>
      <c r="M8" s="121">
        <f>'alle Daten'!AA8-'alle Daten'!Y8</f>
        <v>0.11498081970522911</v>
      </c>
      <c r="N8" s="120">
        <f>'alle Daten'!AD8</f>
        <v>5</v>
      </c>
      <c r="O8" s="119">
        <f>'alle Daten'!AE8</f>
        <v>6.4102564102564097E-2</v>
      </c>
      <c r="P8" s="121">
        <f>'alle Daten'!AE8-'alle Daten'!AC8</f>
        <v>-0.1406218453462548</v>
      </c>
      <c r="Q8" s="120">
        <f>'alle Daten'!AH8</f>
        <v>2</v>
      </c>
      <c r="R8" s="119">
        <f>'alle Daten'!AI8</f>
        <v>2.564102564102564E-2</v>
      </c>
      <c r="S8" s="149">
        <f>'alle Daten'!AI8-'alle Daten'!AG8</f>
        <v>2.564102564102564E-2</v>
      </c>
    </row>
    <row r="9" spans="1:43" x14ac:dyDescent="0.3">
      <c r="B9" s="148" t="s">
        <v>448</v>
      </c>
      <c r="C9" s="144" t="s">
        <v>21</v>
      </c>
      <c r="D9" s="130" t="s">
        <v>22</v>
      </c>
      <c r="E9" s="117">
        <f>'alle Daten'!F9</f>
        <v>229</v>
      </c>
      <c r="F9" s="117">
        <f>'alle Daten'!J9</f>
        <v>76</v>
      </c>
      <c r="G9" s="119">
        <f>'alle Daten'!N9</f>
        <v>0.33187772925764192</v>
      </c>
      <c r="H9" s="118">
        <f>'alle Daten'!O9</f>
        <v>-1.2520610991320735E-2</v>
      </c>
      <c r="I9" s="117">
        <f>'alle Daten'!Q9</f>
        <v>0</v>
      </c>
      <c r="J9" s="158">
        <f>'alle Daten'!U9</f>
        <v>76</v>
      </c>
      <c r="K9" s="120">
        <f>'alle Daten'!Z9</f>
        <v>66</v>
      </c>
      <c r="L9" s="119">
        <f>'alle Daten'!AA9</f>
        <v>0.86842105263157898</v>
      </c>
      <c r="M9" s="121">
        <f>'alle Daten'!AA9-'alle Daten'!Y9</f>
        <v>4.1260558804418479E-2</v>
      </c>
      <c r="N9" s="120">
        <f>'alle Daten'!AD9</f>
        <v>10</v>
      </c>
      <c r="O9" s="119">
        <f>'alle Daten'!AE9</f>
        <v>0.13157894736842105</v>
      </c>
      <c r="P9" s="121">
        <f>'alle Daten'!AE9-'alle Daten'!AC9</f>
        <v>-2.8914879792072773E-2</v>
      </c>
      <c r="Q9" s="120">
        <f>'alle Daten'!AH9</f>
        <v>0</v>
      </c>
      <c r="R9" s="119">
        <f>'alle Daten'!AI9</f>
        <v>0</v>
      </c>
      <c r="S9" s="149">
        <f>'alle Daten'!AI9-'alle Daten'!AG9</f>
        <v>-1.2345679012345678E-2</v>
      </c>
    </row>
    <row r="10" spans="1:43" x14ac:dyDescent="0.3">
      <c r="B10" s="148" t="s">
        <v>448</v>
      </c>
      <c r="C10" s="144" t="s">
        <v>23</v>
      </c>
      <c r="D10" s="130" t="s">
        <v>24</v>
      </c>
      <c r="E10" s="117">
        <f>'alle Daten'!F10</f>
        <v>127</v>
      </c>
      <c r="F10" s="117">
        <f>'alle Daten'!J10</f>
        <v>80</v>
      </c>
      <c r="G10" s="119">
        <f>'alle Daten'!N10</f>
        <v>0.62992125984251968</v>
      </c>
      <c r="H10" s="118">
        <f>'alle Daten'!O10</f>
        <v>-7.4078740157480283E-2</v>
      </c>
      <c r="I10" s="117">
        <f>'alle Daten'!Q10</f>
        <v>0</v>
      </c>
      <c r="J10" s="158">
        <f>'alle Daten'!U10</f>
        <v>80</v>
      </c>
      <c r="K10" s="120">
        <f>'alle Daten'!Z10</f>
        <v>61</v>
      </c>
      <c r="L10" s="119">
        <f>'alle Daten'!AA10</f>
        <v>0.76249999999999996</v>
      </c>
      <c r="M10" s="121">
        <f>'alle Daten'!AA10-'alle Daten'!Y10</f>
        <v>0.13749999999999996</v>
      </c>
      <c r="N10" s="120">
        <f>'alle Daten'!AD10</f>
        <v>19</v>
      </c>
      <c r="O10" s="119">
        <f>'alle Daten'!AE10</f>
        <v>0.23749999999999999</v>
      </c>
      <c r="P10" s="121">
        <f>'alle Daten'!AE10-'alle Daten'!AC10</f>
        <v>-8.0681818181818188E-2</v>
      </c>
      <c r="Q10" s="120">
        <f>'alle Daten'!AH10</f>
        <v>0</v>
      </c>
      <c r="R10" s="119">
        <f>'alle Daten'!AI10</f>
        <v>0</v>
      </c>
      <c r="S10" s="149">
        <f>'alle Daten'!AI10-'alle Daten'!AG10</f>
        <v>-5.6818181818181816E-2</v>
      </c>
    </row>
    <row r="11" spans="1:43" x14ac:dyDescent="0.3">
      <c r="B11" s="148" t="s">
        <v>448</v>
      </c>
      <c r="C11" s="144" t="s">
        <v>25</v>
      </c>
      <c r="D11" s="130" t="s">
        <v>26</v>
      </c>
      <c r="E11" s="117">
        <f>'alle Daten'!F11</f>
        <v>247</v>
      </c>
      <c r="F11" s="117">
        <f>'alle Daten'!J11</f>
        <v>156</v>
      </c>
      <c r="G11" s="119">
        <f>'alle Daten'!N11</f>
        <v>0.63157894736842102</v>
      </c>
      <c r="H11" s="118">
        <f>'alle Daten'!O11</f>
        <v>6.7293233082706738E-2</v>
      </c>
      <c r="I11" s="117">
        <f>'alle Daten'!Q11</f>
        <v>3</v>
      </c>
      <c r="J11" s="158">
        <f>'alle Daten'!U11</f>
        <v>153</v>
      </c>
      <c r="K11" s="120">
        <f>'alle Daten'!Z11</f>
        <v>147</v>
      </c>
      <c r="L11" s="119">
        <f>'alle Daten'!AA11</f>
        <v>0.96078431372549022</v>
      </c>
      <c r="M11" s="121">
        <f>'alle Daten'!AA11-'alle Daten'!Y11</f>
        <v>2.4478581241413777E-2</v>
      </c>
      <c r="N11" s="120">
        <f>'alle Daten'!AD11</f>
        <v>4</v>
      </c>
      <c r="O11" s="119">
        <f>'alle Daten'!AE11</f>
        <v>2.6143790849673203E-2</v>
      </c>
      <c r="P11" s="121">
        <f>'alle Daten'!AE11-'alle Daten'!AC11</f>
        <v>-1.2072769659880935E-2</v>
      </c>
      <c r="Q11" s="120">
        <f>'alle Daten'!AH11</f>
        <v>2</v>
      </c>
      <c r="R11" s="119">
        <f>'alle Daten'!AI11</f>
        <v>1.3071895424836602E-2</v>
      </c>
      <c r="S11" s="149">
        <f>'alle Daten'!AI11-'alle Daten'!AG11</f>
        <v>-1.2405811581532826E-2</v>
      </c>
    </row>
    <row r="12" spans="1:43" x14ac:dyDescent="0.3">
      <c r="B12" s="148" t="s">
        <v>448</v>
      </c>
      <c r="C12" s="144" t="s">
        <v>27</v>
      </c>
      <c r="D12" s="130" t="s">
        <v>28</v>
      </c>
      <c r="E12" s="117">
        <f>'alle Daten'!F12</f>
        <v>53</v>
      </c>
      <c r="F12" s="117">
        <f>'alle Daten'!J12</f>
        <v>23</v>
      </c>
      <c r="G12" s="119">
        <f>'alle Daten'!N12</f>
        <v>0.43396226415094341</v>
      </c>
      <c r="H12" s="118">
        <f>'alle Daten'!O12</f>
        <v>-0.12159329140461217</v>
      </c>
      <c r="I12" s="117">
        <f>'alle Daten'!Q12</f>
        <v>0</v>
      </c>
      <c r="J12" s="158">
        <f>'alle Daten'!U12</f>
        <v>23</v>
      </c>
      <c r="K12" s="120">
        <f>'alle Daten'!Z12</f>
        <v>23</v>
      </c>
      <c r="L12" s="119">
        <f>'alle Daten'!AA12</f>
        <v>1</v>
      </c>
      <c r="M12" s="121">
        <f>'alle Daten'!AA12-'alle Daten'!Y12</f>
        <v>6.6666666666666652E-2</v>
      </c>
      <c r="N12" s="120">
        <f>'alle Daten'!AD12</f>
        <v>0</v>
      </c>
      <c r="O12" s="119">
        <f>'alle Daten'!AE12</f>
        <v>0</v>
      </c>
      <c r="P12" s="121">
        <f>'alle Daten'!AE12-'alle Daten'!AC12</f>
        <v>-6.6666666666666666E-2</v>
      </c>
      <c r="Q12" s="120">
        <f>'alle Daten'!AH12</f>
        <v>0</v>
      </c>
      <c r="R12" s="119">
        <f>'alle Daten'!AI12</f>
        <v>0</v>
      </c>
      <c r="S12" s="149">
        <f>'alle Daten'!AI12-'alle Daten'!AG12</f>
        <v>0</v>
      </c>
    </row>
    <row r="13" spans="1:43" x14ac:dyDescent="0.3">
      <c r="B13" s="148" t="s">
        <v>448</v>
      </c>
      <c r="C13" s="144" t="s">
        <v>29</v>
      </c>
      <c r="D13" s="130" t="s">
        <v>30</v>
      </c>
      <c r="E13" s="117">
        <f>'alle Daten'!F13</f>
        <v>423</v>
      </c>
      <c r="F13" s="117">
        <f>'alle Daten'!J13</f>
        <v>151</v>
      </c>
      <c r="G13" s="119">
        <f>'alle Daten'!N13</f>
        <v>0.35697399527186763</v>
      </c>
      <c r="H13" s="118">
        <f>'alle Daten'!O13</f>
        <v>-3.3269907167156776E-2</v>
      </c>
      <c r="I13" s="117">
        <f>'alle Daten'!Q13</f>
        <v>5</v>
      </c>
      <c r="J13" s="158">
        <f>'alle Daten'!U13</f>
        <v>146</v>
      </c>
      <c r="K13" s="120">
        <f>'alle Daten'!Z13</f>
        <v>67</v>
      </c>
      <c r="L13" s="119">
        <f>'alle Daten'!AA13</f>
        <v>0.4589041095890411</v>
      </c>
      <c r="M13" s="121">
        <f>'alle Daten'!AA13-'alle Daten'!Y13</f>
        <v>0.10630295351967695</v>
      </c>
      <c r="N13" s="120">
        <f>'alle Daten'!AD13</f>
        <v>73</v>
      </c>
      <c r="O13" s="119">
        <f>'alle Daten'!AE13</f>
        <v>0.5</v>
      </c>
      <c r="P13" s="121">
        <f>'alle Daten'!AE13-'alle Daten'!AC13</f>
        <v>-9.5375722543352581E-2</v>
      </c>
      <c r="Q13" s="120">
        <f>'alle Daten'!AH13</f>
        <v>6</v>
      </c>
      <c r="R13" s="119">
        <f>'alle Daten'!AI13</f>
        <v>4.1095890410958902E-2</v>
      </c>
      <c r="S13" s="149">
        <f>'alle Daten'!AI13-'alle Daten'!AG13</f>
        <v>-1.0927230976324337E-2</v>
      </c>
    </row>
    <row r="14" spans="1:43" x14ac:dyDescent="0.3">
      <c r="B14" s="148" t="s">
        <v>448</v>
      </c>
      <c r="C14" s="144" t="s">
        <v>31</v>
      </c>
      <c r="D14" s="130" t="s">
        <v>32</v>
      </c>
      <c r="E14" s="117">
        <f>'alle Daten'!F14</f>
        <v>200</v>
      </c>
      <c r="F14" s="117">
        <f>'alle Daten'!J14</f>
        <v>47</v>
      </c>
      <c r="G14" s="119">
        <f>'alle Daten'!N14</f>
        <v>0.23499999999999999</v>
      </c>
      <c r="H14" s="118">
        <f>'alle Daten'!O14</f>
        <v>-7.6881188118811894E-2</v>
      </c>
      <c r="I14" s="117">
        <f>'alle Daten'!Q14</f>
        <v>0</v>
      </c>
      <c r="J14" s="158">
        <f>'alle Daten'!U14</f>
        <v>47</v>
      </c>
      <c r="K14" s="120">
        <f>'alle Daten'!Z14</f>
        <v>41</v>
      </c>
      <c r="L14" s="119">
        <f>'alle Daten'!AA14</f>
        <v>0.87234042553191493</v>
      </c>
      <c r="M14" s="121">
        <f>'alle Daten'!AA14-'alle Daten'!Y14</f>
        <v>7.8689631881121325E-2</v>
      </c>
      <c r="N14" s="120">
        <f>'alle Daten'!AD14</f>
        <v>6</v>
      </c>
      <c r="O14" s="119">
        <f>'alle Daten'!AE14</f>
        <v>0.1276595744680851</v>
      </c>
      <c r="P14" s="121">
        <f>'alle Daten'!AE14-'alle Daten'!AC14</f>
        <v>-4.6943600135089497E-2</v>
      </c>
      <c r="Q14" s="120">
        <f>'alle Daten'!AH14</f>
        <v>0</v>
      </c>
      <c r="R14" s="119">
        <f>'alle Daten'!AI14</f>
        <v>0</v>
      </c>
      <c r="S14" s="149">
        <f>'alle Daten'!AI14-'alle Daten'!AG14</f>
        <v>-3.1746031746031744E-2</v>
      </c>
    </row>
    <row r="15" spans="1:43" x14ac:dyDescent="0.3">
      <c r="B15" s="148" t="s">
        <v>448</v>
      </c>
      <c r="C15" s="144" t="s">
        <v>33</v>
      </c>
      <c r="D15" s="130" t="s">
        <v>34</v>
      </c>
      <c r="E15" s="117">
        <f>'alle Daten'!F15</f>
        <v>100</v>
      </c>
      <c r="F15" s="117">
        <f>'alle Daten'!J15</f>
        <v>58</v>
      </c>
      <c r="G15" s="119">
        <f>'alle Daten'!N15</f>
        <v>0.57999999999999996</v>
      </c>
      <c r="H15" s="118">
        <f>'alle Daten'!O15</f>
        <v>2.1176470588235241E-2</v>
      </c>
      <c r="I15" s="117">
        <f>'alle Daten'!Q15</f>
        <v>0</v>
      </c>
      <c r="J15" s="158">
        <f>'alle Daten'!U15</f>
        <v>58</v>
      </c>
      <c r="K15" s="120">
        <f>'alle Daten'!Z15</f>
        <v>43</v>
      </c>
      <c r="L15" s="119">
        <f>'alle Daten'!AA15</f>
        <v>0.74137931034482762</v>
      </c>
      <c r="M15" s="121">
        <f>'alle Daten'!AA15-'alle Daten'!Y15</f>
        <v>7.4712643678160995E-2</v>
      </c>
      <c r="N15" s="120">
        <f>'alle Daten'!AD15</f>
        <v>14</v>
      </c>
      <c r="O15" s="119">
        <f>'alle Daten'!AE15</f>
        <v>0.2413793103448276</v>
      </c>
      <c r="P15" s="121">
        <f>'alle Daten'!AE15-'alle Daten'!AC15</f>
        <v>-5.6866303690260106E-2</v>
      </c>
      <c r="Q15" s="120">
        <f>'alle Daten'!AH15</f>
        <v>1</v>
      </c>
      <c r="R15" s="119">
        <f>'alle Daten'!AI15</f>
        <v>1.7241379310344827E-2</v>
      </c>
      <c r="S15" s="149">
        <f>'alle Daten'!AI15-'alle Daten'!AG15</f>
        <v>-1.7846339987900785E-2</v>
      </c>
    </row>
    <row r="16" spans="1:43" x14ac:dyDescent="0.3">
      <c r="B16" s="148" t="s">
        <v>448</v>
      </c>
      <c r="C16" s="144" t="s">
        <v>35</v>
      </c>
      <c r="D16" s="130" t="s">
        <v>36</v>
      </c>
      <c r="E16" s="117">
        <f>'alle Daten'!F16</f>
        <v>226</v>
      </c>
      <c r="F16" s="117">
        <f>'alle Daten'!J16</f>
        <v>148</v>
      </c>
      <c r="G16" s="119">
        <f>'alle Daten'!N16</f>
        <v>0.65486725663716816</v>
      </c>
      <c r="H16" s="118">
        <f>'alle Daten'!O16</f>
        <v>-4.8429446659535191E-2</v>
      </c>
      <c r="I16" s="117">
        <f>'alle Daten'!Q16</f>
        <v>2</v>
      </c>
      <c r="J16" s="158">
        <f>'alle Daten'!U16</f>
        <v>146</v>
      </c>
      <c r="K16" s="120">
        <f>'alle Daten'!Z16</f>
        <v>122</v>
      </c>
      <c r="L16" s="119">
        <f>'alle Daten'!AA16</f>
        <v>0.83561643835616439</v>
      </c>
      <c r="M16" s="121">
        <f>'alle Daten'!AA16-'alle Daten'!Y16</f>
        <v>1.1148353249781362E-2</v>
      </c>
      <c r="N16" s="120">
        <f>'alle Daten'!AD16</f>
        <v>22</v>
      </c>
      <c r="O16" s="119">
        <f>'alle Daten'!AE16</f>
        <v>0.15068493150684931</v>
      </c>
      <c r="P16" s="121">
        <f>'alle Daten'!AE16-'alle Daten'!AC16</f>
        <v>-1.4208685514427277E-2</v>
      </c>
      <c r="Q16" s="120">
        <f>'alle Daten'!AH16</f>
        <v>2</v>
      </c>
      <c r="R16" s="119">
        <f>'alle Daten'!AI16</f>
        <v>1.3698630136986301E-2</v>
      </c>
      <c r="S16" s="149">
        <f>'alle Daten'!AI16-'alle Daten'!AG16</f>
        <v>3.0603322646458753E-3</v>
      </c>
    </row>
    <row r="17" spans="2:19" x14ac:dyDescent="0.3">
      <c r="B17" s="148" t="s">
        <v>448</v>
      </c>
      <c r="C17" s="144" t="s">
        <v>37</v>
      </c>
      <c r="D17" s="130" t="s">
        <v>38</v>
      </c>
      <c r="E17" s="117">
        <f>'alle Daten'!F17</f>
        <v>204</v>
      </c>
      <c r="F17" s="117">
        <f>'alle Daten'!J17</f>
        <v>87</v>
      </c>
      <c r="G17" s="119">
        <f>'alle Daten'!N17</f>
        <v>0.4264705882352941</v>
      </c>
      <c r="H17" s="118">
        <f>'alle Daten'!O17</f>
        <v>-2.1959905038248517E-2</v>
      </c>
      <c r="I17" s="117">
        <f>'alle Daten'!Q17</f>
        <v>1</v>
      </c>
      <c r="J17" s="158">
        <f>'alle Daten'!U17</f>
        <v>86</v>
      </c>
      <c r="K17" s="120">
        <f>'alle Daten'!Z17</f>
        <v>76</v>
      </c>
      <c r="L17" s="119">
        <f>'alle Daten'!AA17</f>
        <v>0.88372093023255816</v>
      </c>
      <c r="M17" s="121">
        <f>'alle Daten'!AA17-'alle Daten'!Y17</f>
        <v>-3.2945736434108475E-2</v>
      </c>
      <c r="N17" s="120">
        <f>'alle Daten'!AD17</f>
        <v>10</v>
      </c>
      <c r="O17" s="119">
        <f>'alle Daten'!AE17</f>
        <v>0.11627906976744186</v>
      </c>
      <c r="P17" s="121">
        <f>'alle Daten'!AE17-'alle Daten'!AC17</f>
        <v>3.294573643410853E-2</v>
      </c>
      <c r="Q17" s="120">
        <f>'alle Daten'!AH17</f>
        <v>0</v>
      </c>
      <c r="R17" s="119">
        <f>'alle Daten'!AI17</f>
        <v>0</v>
      </c>
      <c r="S17" s="149">
        <f>'alle Daten'!AI17-'alle Daten'!AG17</f>
        <v>0</v>
      </c>
    </row>
    <row r="18" spans="2:19" x14ac:dyDescent="0.3">
      <c r="B18" s="148" t="s">
        <v>448</v>
      </c>
      <c r="C18" s="144" t="s">
        <v>39</v>
      </c>
      <c r="D18" s="130" t="s">
        <v>40</v>
      </c>
      <c r="E18" s="117">
        <f>'alle Daten'!F18</f>
        <v>389</v>
      </c>
      <c r="F18" s="117">
        <f>'alle Daten'!J18</f>
        <v>85</v>
      </c>
      <c r="G18" s="119">
        <f>'alle Daten'!N18</f>
        <v>0.21850899742930591</v>
      </c>
      <c r="H18" s="118">
        <f>'alle Daten'!O18</f>
        <v>-2.421235128833632E-3</v>
      </c>
      <c r="I18" s="117">
        <f>'alle Daten'!Q18</f>
        <v>0</v>
      </c>
      <c r="J18" s="158">
        <f>'alle Daten'!U18</f>
        <v>85</v>
      </c>
      <c r="K18" s="120">
        <f>'alle Daten'!Z18</f>
        <v>74</v>
      </c>
      <c r="L18" s="119">
        <f>'alle Daten'!AA18</f>
        <v>0.87058823529411766</v>
      </c>
      <c r="M18" s="121">
        <f>'alle Daten'!AA18-'alle Daten'!Y18</f>
        <v>-6.4895635673624219E-2</v>
      </c>
      <c r="N18" s="120">
        <f>'alle Daten'!AD18</f>
        <v>11</v>
      </c>
      <c r="O18" s="119">
        <f>'alle Daten'!AE18</f>
        <v>0.12941176470588237</v>
      </c>
      <c r="P18" s="121">
        <f>'alle Daten'!AE18-'alle Daten'!AC18</f>
        <v>9.7153700189753334E-2</v>
      </c>
      <c r="Q18" s="120">
        <f>'alle Daten'!AH18</f>
        <v>0</v>
      </c>
      <c r="R18" s="119">
        <f>'alle Daten'!AI18</f>
        <v>0</v>
      </c>
      <c r="S18" s="149">
        <f>'alle Daten'!AI18-'alle Daten'!AG18</f>
        <v>-3.2258064516129031E-2</v>
      </c>
    </row>
    <row r="19" spans="2:19" x14ac:dyDescent="0.3">
      <c r="B19" s="148" t="s">
        <v>448</v>
      </c>
      <c r="C19" s="144" t="s">
        <v>41</v>
      </c>
      <c r="D19" s="130" t="s">
        <v>42</v>
      </c>
      <c r="E19" s="117">
        <f>'alle Daten'!F19</f>
        <v>434</v>
      </c>
      <c r="F19" s="117">
        <f>'alle Daten'!J19</f>
        <v>187</v>
      </c>
      <c r="G19" s="119">
        <f>'alle Daten'!N19</f>
        <v>0.43087557603686638</v>
      </c>
      <c r="H19" s="118">
        <f>'alle Daten'!O19</f>
        <v>-2.930141511357609E-2</v>
      </c>
      <c r="I19" s="117">
        <f>'alle Daten'!Q19</f>
        <v>4</v>
      </c>
      <c r="J19" s="158">
        <f>'alle Daten'!U19</f>
        <v>183</v>
      </c>
      <c r="K19" s="120">
        <f>'alle Daten'!Z19</f>
        <v>172</v>
      </c>
      <c r="L19" s="119">
        <f>'alle Daten'!AA19</f>
        <v>0.93989071038251371</v>
      </c>
      <c r="M19" s="121">
        <f>'alle Daten'!AA19-'alle Daten'!Y19</f>
        <v>5.6395564751445693E-2</v>
      </c>
      <c r="N19" s="120">
        <f>'alle Daten'!AD19</f>
        <v>9</v>
      </c>
      <c r="O19" s="119">
        <f>'alle Daten'!AE19</f>
        <v>4.9180327868852458E-2</v>
      </c>
      <c r="P19" s="121">
        <f>'alle Daten'!AE19-'alle Daten'!AC19</f>
        <v>-2.8489575043768894E-2</v>
      </c>
      <c r="Q19" s="120">
        <f>'alle Daten'!AH19</f>
        <v>2</v>
      </c>
      <c r="R19" s="119">
        <f>'alle Daten'!AI19</f>
        <v>1.092896174863388E-2</v>
      </c>
      <c r="S19" s="149">
        <f>'alle Daten'!AI19-'alle Daten'!AG19</f>
        <v>-2.7905989707676798E-2</v>
      </c>
    </row>
    <row r="20" spans="2:19" x14ac:dyDescent="0.3">
      <c r="B20" s="148" t="s">
        <v>448</v>
      </c>
      <c r="C20" s="144" t="s">
        <v>43</v>
      </c>
      <c r="D20" s="130" t="s">
        <v>44</v>
      </c>
      <c r="E20" s="117">
        <f>'alle Daten'!F20</f>
        <v>255</v>
      </c>
      <c r="F20" s="117">
        <f>'alle Daten'!J20</f>
        <v>92</v>
      </c>
      <c r="G20" s="119">
        <f>'alle Daten'!N20</f>
        <v>0.36078431372549019</v>
      </c>
      <c r="H20" s="118">
        <f>'alle Daten'!O20</f>
        <v>-0.17819873712196749</v>
      </c>
      <c r="I20" s="117">
        <f>'alle Daten'!Q20</f>
        <v>1</v>
      </c>
      <c r="J20" s="158">
        <f>'alle Daten'!U20</f>
        <v>91</v>
      </c>
      <c r="K20" s="120">
        <f>'alle Daten'!Z20</f>
        <v>74</v>
      </c>
      <c r="L20" s="119">
        <f>'alle Daten'!AA20</f>
        <v>0.81318681318681318</v>
      </c>
      <c r="M20" s="121">
        <f>'alle Daten'!AA20-'alle Daten'!Y20</f>
        <v>-0.10989010989010994</v>
      </c>
      <c r="N20" s="120">
        <f>'alle Daten'!AD20</f>
        <v>14</v>
      </c>
      <c r="O20" s="119">
        <f>'alle Daten'!AE20</f>
        <v>0.15384615384615385</v>
      </c>
      <c r="P20" s="121">
        <f>'alle Daten'!AE20-'alle Daten'!AC20</f>
        <v>0.12179487179487181</v>
      </c>
      <c r="Q20" s="120">
        <f>'alle Daten'!AH20</f>
        <v>3</v>
      </c>
      <c r="R20" s="119">
        <f>'alle Daten'!AI20</f>
        <v>3.2967032967032968E-2</v>
      </c>
      <c r="S20" s="149">
        <f>'alle Daten'!AI20-'alle Daten'!AG20</f>
        <v>-1.1904761904761904E-2</v>
      </c>
    </row>
    <row r="21" spans="2:19" x14ac:dyDescent="0.3">
      <c r="B21" s="148" t="s">
        <v>448</v>
      </c>
      <c r="C21" s="144" t="s">
        <v>45</v>
      </c>
      <c r="D21" s="130" t="s">
        <v>46</v>
      </c>
      <c r="E21" s="117">
        <f>'alle Daten'!F21</f>
        <v>211</v>
      </c>
      <c r="F21" s="117">
        <f>'alle Daten'!J21</f>
        <v>74</v>
      </c>
      <c r="G21" s="119">
        <f>'alle Daten'!N21</f>
        <v>0.35071090047393366</v>
      </c>
      <c r="H21" s="118">
        <f>'alle Daten'!O21</f>
        <v>-0.14231235534001985</v>
      </c>
      <c r="I21" s="117">
        <f>'alle Daten'!Q21</f>
        <v>1</v>
      </c>
      <c r="J21" s="158">
        <f>'alle Daten'!U21</f>
        <v>73</v>
      </c>
      <c r="K21" s="120">
        <f>'alle Daten'!Z21</f>
        <v>37</v>
      </c>
      <c r="L21" s="119">
        <f>'alle Daten'!AA21</f>
        <v>0.50684931506849318</v>
      </c>
      <c r="M21" s="121">
        <f>'alle Daten'!AA21-'alle Daten'!Y21</f>
        <v>2.5717239596795061E-2</v>
      </c>
      <c r="N21" s="120">
        <f>'alle Daten'!AD21</f>
        <v>36</v>
      </c>
      <c r="O21" s="119">
        <f>'alle Daten'!AE21</f>
        <v>0.49315068493150682</v>
      </c>
      <c r="P21" s="121">
        <f>'alle Daten'!AE21-'alle Daten'!AC21</f>
        <v>-2.5717239596795061E-2</v>
      </c>
      <c r="Q21" s="120">
        <f>'alle Daten'!AH21</f>
        <v>0</v>
      </c>
      <c r="R21" s="119">
        <f>'alle Daten'!AI21</f>
        <v>0</v>
      </c>
      <c r="S21" s="149">
        <f>'alle Daten'!AI21-'alle Daten'!AG21</f>
        <v>0</v>
      </c>
    </row>
    <row r="22" spans="2:19" x14ac:dyDescent="0.3">
      <c r="B22" s="148" t="s">
        <v>448</v>
      </c>
      <c r="C22" s="144" t="s">
        <v>47</v>
      </c>
      <c r="D22" s="130" t="s">
        <v>48</v>
      </c>
      <c r="E22" s="117">
        <f>'alle Daten'!F22</f>
        <v>179</v>
      </c>
      <c r="F22" s="117">
        <f>'alle Daten'!J22</f>
        <v>92</v>
      </c>
      <c r="G22" s="119">
        <f>'alle Daten'!N22</f>
        <v>0.51396648044692739</v>
      </c>
      <c r="H22" s="118">
        <f>'alle Daten'!O22</f>
        <v>-3.6595317305881614E-2</v>
      </c>
      <c r="I22" s="117">
        <f>'alle Daten'!Q22</f>
        <v>0</v>
      </c>
      <c r="J22" s="158">
        <f>'alle Daten'!U22</f>
        <v>92</v>
      </c>
      <c r="K22" s="120">
        <f>'alle Daten'!Z22</f>
        <v>63</v>
      </c>
      <c r="L22" s="119">
        <f>'alle Daten'!AA22</f>
        <v>0.68478260869565222</v>
      </c>
      <c r="M22" s="121">
        <f>'alle Daten'!AA22-'alle Daten'!Y22</f>
        <v>-0.11113575865128655</v>
      </c>
      <c r="N22" s="120">
        <f>'alle Daten'!AD22</f>
        <v>24</v>
      </c>
      <c r="O22" s="119">
        <f>'alle Daten'!AE22</f>
        <v>0.2608695652173913</v>
      </c>
      <c r="P22" s="121">
        <f>'alle Daten'!AE22-'alle Daten'!AC22</f>
        <v>0.11801242236024845</v>
      </c>
      <c r="Q22" s="120">
        <f>'alle Daten'!AH22</f>
        <v>5</v>
      </c>
      <c r="R22" s="119">
        <f>'alle Daten'!AI22</f>
        <v>5.434782608695652E-2</v>
      </c>
      <c r="S22" s="149">
        <f>'alle Daten'!AI22-'alle Daten'!AG22</f>
        <v>-6.8766637089618457E-3</v>
      </c>
    </row>
    <row r="23" spans="2:19" x14ac:dyDescent="0.3">
      <c r="B23" s="148" t="s">
        <v>448</v>
      </c>
      <c r="C23" s="144" t="s">
        <v>49</v>
      </c>
      <c r="D23" s="130" t="s">
        <v>50</v>
      </c>
      <c r="E23" s="117">
        <f>'alle Daten'!F23</f>
        <v>211</v>
      </c>
      <c r="F23" s="117">
        <f>'alle Daten'!J23</f>
        <v>67</v>
      </c>
      <c r="G23" s="119">
        <f>'alle Daten'!N23</f>
        <v>0.31753554502369669</v>
      </c>
      <c r="H23" s="118">
        <f>'alle Daten'!O23</f>
        <v>-7.4937573255873191E-2</v>
      </c>
      <c r="I23" s="117">
        <f>'alle Daten'!Q23</f>
        <v>0</v>
      </c>
      <c r="J23" s="158">
        <f>'alle Daten'!U23</f>
        <v>67</v>
      </c>
      <c r="K23" s="120">
        <f>'alle Daten'!Z23</f>
        <v>60</v>
      </c>
      <c r="L23" s="119">
        <f>'alle Daten'!AA23</f>
        <v>0.89552238805970152</v>
      </c>
      <c r="M23" s="121">
        <f>'alle Daten'!AA23-'alle Daten'!Y23</f>
        <v>-3.5033167495854056E-2</v>
      </c>
      <c r="N23" s="120">
        <f>'alle Daten'!AD23</f>
        <v>6</v>
      </c>
      <c r="O23" s="119">
        <f>'alle Daten'!AE23</f>
        <v>8.9552238805970144E-2</v>
      </c>
      <c r="P23" s="121">
        <f>'alle Daten'!AE23-'alle Daten'!AC23</f>
        <v>6.1774461028192368E-2</v>
      </c>
      <c r="Q23" s="120">
        <f>'alle Daten'!AH23</f>
        <v>1</v>
      </c>
      <c r="R23" s="119">
        <f>'alle Daten'!AI23</f>
        <v>1.4925373134328358E-2</v>
      </c>
      <c r="S23" s="149">
        <f>'alle Daten'!AI23-'alle Daten'!AG23</f>
        <v>-2.6741293532338305E-2</v>
      </c>
    </row>
    <row r="24" spans="2:19" x14ac:dyDescent="0.3">
      <c r="B24" s="148" t="s">
        <v>448</v>
      </c>
      <c r="C24" s="144" t="s">
        <v>51</v>
      </c>
      <c r="D24" s="130" t="s">
        <v>52</v>
      </c>
      <c r="E24" s="117">
        <f>'alle Daten'!F24</f>
        <v>267</v>
      </c>
      <c r="F24" s="117">
        <f>'alle Daten'!J24</f>
        <v>98</v>
      </c>
      <c r="G24" s="119">
        <f>'alle Daten'!N24</f>
        <v>0.36704119850187267</v>
      </c>
      <c r="H24" s="118">
        <f>'alle Daten'!O24</f>
        <v>-3.153531395364334E-2</v>
      </c>
      <c r="I24" s="117">
        <f>'alle Daten'!Q24</f>
        <v>0</v>
      </c>
      <c r="J24" s="158">
        <f>'alle Daten'!U24</f>
        <v>98</v>
      </c>
      <c r="K24" s="120">
        <f>'alle Daten'!Z24</f>
        <v>58</v>
      </c>
      <c r="L24" s="119">
        <f>'alle Daten'!AA24</f>
        <v>0.59183673469387754</v>
      </c>
      <c r="M24" s="121">
        <f>'alle Daten'!AA24-'alle Daten'!Y24</f>
        <v>-5.994897959183676E-2</v>
      </c>
      <c r="N24" s="120">
        <f>'alle Daten'!AD24</f>
        <v>39</v>
      </c>
      <c r="O24" s="119">
        <f>'alle Daten'!AE24</f>
        <v>0.39795918367346939</v>
      </c>
      <c r="P24" s="121">
        <f>'alle Daten'!AE24-'alle Daten'!AC24</f>
        <v>5.8673469387755084E-2</v>
      </c>
      <c r="Q24" s="120">
        <f>'alle Daten'!AH24</f>
        <v>1</v>
      </c>
      <c r="R24" s="119">
        <f>'alle Daten'!AI24</f>
        <v>1.020408163265306E-2</v>
      </c>
      <c r="S24" s="149">
        <f>'alle Daten'!AI24-'alle Daten'!AG24</f>
        <v>1.2755102040816323E-3</v>
      </c>
    </row>
    <row r="25" spans="2:19" x14ac:dyDescent="0.3">
      <c r="B25" s="148" t="s">
        <v>448</v>
      </c>
      <c r="C25" s="144" t="s">
        <v>53</v>
      </c>
      <c r="D25" s="130" t="s">
        <v>54</v>
      </c>
      <c r="E25" s="117">
        <f>'alle Daten'!F25</f>
        <v>115</v>
      </c>
      <c r="F25" s="117">
        <f>'alle Daten'!J25</f>
        <v>37</v>
      </c>
      <c r="G25" s="119">
        <f>'alle Daten'!N25</f>
        <v>0.32173913043478258</v>
      </c>
      <c r="H25" s="118">
        <f>'alle Daten'!O25</f>
        <v>3.5573122529644063E-3</v>
      </c>
      <c r="I25" s="117">
        <f>'alle Daten'!Q25</f>
        <v>0</v>
      </c>
      <c r="J25" s="158">
        <f>'alle Daten'!U25</f>
        <v>37</v>
      </c>
      <c r="K25" s="120">
        <f>'alle Daten'!Z25</f>
        <v>27</v>
      </c>
      <c r="L25" s="119">
        <f>'alle Daten'!AA25</f>
        <v>0.72972972972972971</v>
      </c>
      <c r="M25" s="121">
        <f>'alle Daten'!AA25-'alle Daten'!Y25</f>
        <v>1.5444015444015413E-2</v>
      </c>
      <c r="N25" s="120">
        <f>'alle Daten'!AD25</f>
        <v>7</v>
      </c>
      <c r="O25" s="119">
        <f>'alle Daten'!AE25</f>
        <v>0.1891891891891892</v>
      </c>
      <c r="P25" s="121">
        <f>'alle Daten'!AE25-'alle Daten'!AC25</f>
        <v>-6.7953667953667918E-2</v>
      </c>
      <c r="Q25" s="120">
        <f>'alle Daten'!AH25</f>
        <v>3</v>
      </c>
      <c r="R25" s="119">
        <f>'alle Daten'!AI25</f>
        <v>8.1081081081081086E-2</v>
      </c>
      <c r="S25" s="149">
        <f>'alle Daten'!AI25-'alle Daten'!AG25</f>
        <v>5.2509652509652519E-2</v>
      </c>
    </row>
    <row r="26" spans="2:19" x14ac:dyDescent="0.3">
      <c r="B26" s="148" t="s">
        <v>448</v>
      </c>
      <c r="C26" s="144" t="s">
        <v>55</v>
      </c>
      <c r="D26" s="130" t="s">
        <v>56</v>
      </c>
      <c r="E26" s="117">
        <f>'alle Daten'!F26</f>
        <v>201</v>
      </c>
      <c r="F26" s="117">
        <f>'alle Daten'!J26</f>
        <v>67</v>
      </c>
      <c r="G26" s="119">
        <f>'alle Daten'!N26</f>
        <v>0.33333333333333331</v>
      </c>
      <c r="H26" s="118">
        <f>'alle Daten'!O26</f>
        <v>-6.9510268562401278E-2</v>
      </c>
      <c r="I26" s="117">
        <f>'alle Daten'!Q26</f>
        <v>1</v>
      </c>
      <c r="J26" s="158">
        <f>'alle Daten'!U26</f>
        <v>66</v>
      </c>
      <c r="K26" s="120">
        <f>'alle Daten'!Z26</f>
        <v>62</v>
      </c>
      <c r="L26" s="119">
        <f>'alle Daten'!AA26</f>
        <v>0.93939393939393945</v>
      </c>
      <c r="M26" s="121">
        <f>'alle Daten'!AA26-'alle Daten'!Y26</f>
        <v>3.4632034632034681E-2</v>
      </c>
      <c r="N26" s="120">
        <f>'alle Daten'!AD26</f>
        <v>4</v>
      </c>
      <c r="O26" s="119">
        <f>'alle Daten'!AE26</f>
        <v>6.0606060606060608E-2</v>
      </c>
      <c r="P26" s="121">
        <f>'alle Daten'!AE26-'alle Daten'!AC26</f>
        <v>1.0822510822510872E-3</v>
      </c>
      <c r="Q26" s="120">
        <f>'alle Daten'!AH26</f>
        <v>0</v>
      </c>
      <c r="R26" s="119">
        <f>'alle Daten'!AI26</f>
        <v>0</v>
      </c>
      <c r="S26" s="149">
        <f>'alle Daten'!AI26-'alle Daten'!AG26</f>
        <v>-3.5714285714285712E-2</v>
      </c>
    </row>
    <row r="27" spans="2:19" x14ac:dyDescent="0.3">
      <c r="B27" s="148" t="s">
        <v>448</v>
      </c>
      <c r="C27" s="144" t="s">
        <v>57</v>
      </c>
      <c r="D27" s="130" t="s">
        <v>58</v>
      </c>
      <c r="E27" s="117">
        <f>'alle Daten'!F27</f>
        <v>124</v>
      </c>
      <c r="F27" s="117">
        <f>'alle Daten'!J27</f>
        <v>61</v>
      </c>
      <c r="G27" s="119">
        <f>'alle Daten'!N27</f>
        <v>0.49193548387096775</v>
      </c>
      <c r="H27" s="118">
        <f>'alle Daten'!O27</f>
        <v>-8.8946869070208767E-2</v>
      </c>
      <c r="I27" s="117">
        <f>'alle Daten'!Q27</f>
        <v>0</v>
      </c>
      <c r="J27" s="158">
        <f>'alle Daten'!U27</f>
        <v>61</v>
      </c>
      <c r="K27" s="120">
        <f>'alle Daten'!Z27</f>
        <v>45</v>
      </c>
      <c r="L27" s="119">
        <f>'alle Daten'!AA27</f>
        <v>0.73770491803278693</v>
      </c>
      <c r="M27" s="121">
        <f>'alle Daten'!AA27-'alle Daten'!Y27</f>
        <v>-8.5079892093795406E-2</v>
      </c>
      <c r="N27" s="120">
        <f>'alle Daten'!AD27</f>
        <v>16</v>
      </c>
      <c r="O27" s="119">
        <f>'alle Daten'!AE27</f>
        <v>0.26229508196721313</v>
      </c>
      <c r="P27" s="121">
        <f>'alle Daten'!AE27-'alle Daten'!AC27</f>
        <v>8.5079892093795406E-2</v>
      </c>
      <c r="Q27" s="120">
        <f>'alle Daten'!AH27</f>
        <v>0</v>
      </c>
      <c r="R27" s="119">
        <f>'alle Daten'!AI27</f>
        <v>0</v>
      </c>
      <c r="S27" s="149">
        <f>'alle Daten'!AI27-'alle Daten'!AG27</f>
        <v>0</v>
      </c>
    </row>
    <row r="28" spans="2:19" x14ac:dyDescent="0.3">
      <c r="B28" s="148" t="s">
        <v>448</v>
      </c>
      <c r="C28" s="144" t="s">
        <v>59</v>
      </c>
      <c r="D28" s="130" t="s">
        <v>60</v>
      </c>
      <c r="E28" s="117">
        <f>'alle Daten'!F28</f>
        <v>94</v>
      </c>
      <c r="F28" s="117">
        <f>'alle Daten'!J28</f>
        <v>37</v>
      </c>
      <c r="G28" s="119">
        <f>'alle Daten'!N28</f>
        <v>0.39361702127659576</v>
      </c>
      <c r="H28" s="118">
        <f>'alle Daten'!O28</f>
        <v>-0.14638297872340428</v>
      </c>
      <c r="I28" s="117">
        <f>'alle Daten'!Q28</f>
        <v>1</v>
      </c>
      <c r="J28" s="158">
        <f>'alle Daten'!U28</f>
        <v>36</v>
      </c>
      <c r="K28" s="120">
        <f>'alle Daten'!Z28</f>
        <v>32</v>
      </c>
      <c r="L28" s="119">
        <f>'alle Daten'!AA28</f>
        <v>0.88888888888888884</v>
      </c>
      <c r="M28" s="121">
        <f>'alle Daten'!AA28-'alle Daten'!Y28</f>
        <v>3.7037037037036979E-2</v>
      </c>
      <c r="N28" s="120">
        <f>'alle Daten'!AD28</f>
        <v>4</v>
      </c>
      <c r="O28" s="119">
        <f>'alle Daten'!AE28</f>
        <v>0.1111111111111111</v>
      </c>
      <c r="P28" s="121">
        <f>'alle Daten'!AE28-'alle Daten'!AC28</f>
        <v>-3.7037037037037035E-2</v>
      </c>
      <c r="Q28" s="120">
        <f>'alle Daten'!AH28</f>
        <v>0</v>
      </c>
      <c r="R28" s="119">
        <f>'alle Daten'!AI28</f>
        <v>0</v>
      </c>
      <c r="S28" s="149">
        <f>'alle Daten'!AI28-'alle Daten'!AG28</f>
        <v>0</v>
      </c>
    </row>
    <row r="29" spans="2:19" x14ac:dyDescent="0.3">
      <c r="B29" s="148" t="s">
        <v>74</v>
      </c>
      <c r="C29" s="144" t="s">
        <v>61</v>
      </c>
      <c r="D29" s="130" t="s">
        <v>62</v>
      </c>
      <c r="E29" s="117">
        <f>'alle Daten'!F29</f>
        <v>142</v>
      </c>
      <c r="F29" s="117">
        <f>'alle Daten'!J29</f>
        <v>91</v>
      </c>
      <c r="G29" s="119">
        <f>'alle Daten'!N29</f>
        <v>0.64084507042253525</v>
      </c>
      <c r="H29" s="118">
        <f>'alle Daten'!O29</f>
        <v>-6.8374787733493148E-2</v>
      </c>
      <c r="I29" s="117">
        <f>'alle Daten'!Q29</f>
        <v>0</v>
      </c>
      <c r="J29" s="158">
        <f>'alle Daten'!U29</f>
        <v>91</v>
      </c>
      <c r="K29" s="120">
        <f>'alle Daten'!Z29</f>
        <v>80</v>
      </c>
      <c r="L29" s="119">
        <f>'alle Daten'!AA29</f>
        <v>0.87912087912087911</v>
      </c>
      <c r="M29" s="121">
        <f>'alle Daten'!AA29-'alle Daten'!Y29</f>
        <v>5.4378611079642036E-2</v>
      </c>
      <c r="N29" s="120">
        <f>'alle Daten'!AD29</f>
        <v>10</v>
      </c>
      <c r="O29" s="119">
        <f>'alle Daten'!AE29</f>
        <v>0.10989010989010989</v>
      </c>
      <c r="P29" s="121">
        <f>'alle Daten'!AE29-'alle Daten'!AC29</f>
        <v>2.7415883085986179E-2</v>
      </c>
      <c r="Q29" s="120">
        <f>'alle Daten'!AH29</f>
        <v>1</v>
      </c>
      <c r="R29" s="119">
        <f>'alle Daten'!AI29</f>
        <v>1.098901098901099E-2</v>
      </c>
      <c r="S29" s="149">
        <f>'alle Daten'!AI29-'alle Daten'!AG29</f>
        <v>-5.0866659114081794E-2</v>
      </c>
    </row>
    <row r="30" spans="2:19" x14ac:dyDescent="0.3">
      <c r="B30" s="148" t="s">
        <v>74</v>
      </c>
      <c r="C30" s="144" t="s">
        <v>63</v>
      </c>
      <c r="D30" s="130" t="s">
        <v>64</v>
      </c>
      <c r="E30" s="117">
        <f>'alle Daten'!F30</f>
        <v>261</v>
      </c>
      <c r="F30" s="117">
        <f>'alle Daten'!J30</f>
        <v>99</v>
      </c>
      <c r="G30" s="119">
        <f>'alle Daten'!N30</f>
        <v>0.37931034482758619</v>
      </c>
      <c r="H30" s="118">
        <f>'alle Daten'!O30</f>
        <v>-6.7190669371197109E-3</v>
      </c>
      <c r="I30" s="117">
        <f>'alle Daten'!Q30</f>
        <v>2</v>
      </c>
      <c r="J30" s="158">
        <f>'alle Daten'!U30</f>
        <v>97</v>
      </c>
      <c r="K30" s="120">
        <f>'alle Daten'!Z30</f>
        <v>42</v>
      </c>
      <c r="L30" s="119">
        <f>'alle Daten'!AA30</f>
        <v>0.4329896907216495</v>
      </c>
      <c r="M30" s="121">
        <f>'alle Daten'!AA30-'alle Daten'!Y30</f>
        <v>-6.7010309278350499E-2</v>
      </c>
      <c r="N30" s="120">
        <f>'alle Daten'!AD30</f>
        <v>55</v>
      </c>
      <c r="O30" s="119">
        <f>'alle Daten'!AE30</f>
        <v>0.5670103092783505</v>
      </c>
      <c r="P30" s="121">
        <f>'alle Daten'!AE30-'alle Daten'!AC30</f>
        <v>8.6241078509119717E-2</v>
      </c>
      <c r="Q30" s="120">
        <f>'alle Daten'!AH30</f>
        <v>0</v>
      </c>
      <c r="R30" s="119">
        <f>'alle Daten'!AI30</f>
        <v>0</v>
      </c>
      <c r="S30" s="149">
        <f>'alle Daten'!AI30-'alle Daten'!AG30</f>
        <v>0</v>
      </c>
    </row>
    <row r="31" spans="2:19" x14ac:dyDescent="0.3">
      <c r="B31" s="148" t="s">
        <v>74</v>
      </c>
      <c r="C31" s="144" t="s">
        <v>65</v>
      </c>
      <c r="D31" s="130" t="s">
        <v>66</v>
      </c>
      <c r="E31" s="117">
        <f>'alle Daten'!F31</f>
        <v>358</v>
      </c>
      <c r="F31" s="117">
        <f>'alle Daten'!J31</f>
        <v>82</v>
      </c>
      <c r="G31" s="119">
        <f>'alle Daten'!N31</f>
        <v>0.22905027932960895</v>
      </c>
      <c r="H31" s="118">
        <f>'alle Daten'!O31</f>
        <v>-4.8584682109979765E-2</v>
      </c>
      <c r="I31" s="117">
        <f>'alle Daten'!Q31</f>
        <v>1</v>
      </c>
      <c r="J31" s="158">
        <f>'alle Daten'!U31</f>
        <v>81</v>
      </c>
      <c r="K31" s="120">
        <f>'alle Daten'!Z31</f>
        <v>59</v>
      </c>
      <c r="L31" s="119">
        <f>'alle Daten'!AA31</f>
        <v>0.72839506172839508</v>
      </c>
      <c r="M31" s="121">
        <f>'alle Daten'!AA31-'alle Daten'!Y31</f>
        <v>-3.0864197530864224E-2</v>
      </c>
      <c r="N31" s="120">
        <f>'alle Daten'!AD31</f>
        <v>19</v>
      </c>
      <c r="O31" s="119">
        <f>'alle Daten'!AE31</f>
        <v>0.23456790123456789</v>
      </c>
      <c r="P31" s="121">
        <f>'alle Daten'!AE31-'alle Daten'!AC31</f>
        <v>7.7160493827160476E-2</v>
      </c>
      <c r="Q31" s="120">
        <f>'alle Daten'!AH31</f>
        <v>3</v>
      </c>
      <c r="R31" s="119">
        <f>'alle Daten'!AI31</f>
        <v>3.7037037037037035E-2</v>
      </c>
      <c r="S31" s="149">
        <f>'alle Daten'!AI31-'alle Daten'!AG31</f>
        <v>-9.2592592592592587E-3</v>
      </c>
    </row>
    <row r="32" spans="2:19" x14ac:dyDescent="0.3">
      <c r="B32" s="148" t="s">
        <v>74</v>
      </c>
      <c r="C32" s="144" t="s">
        <v>67</v>
      </c>
      <c r="D32" s="130" t="s">
        <v>68</v>
      </c>
      <c r="E32" s="117">
        <f>'alle Daten'!F32</f>
        <v>316</v>
      </c>
      <c r="F32" s="117">
        <f>'alle Daten'!J32</f>
        <v>134</v>
      </c>
      <c r="G32" s="119">
        <f>'alle Daten'!N32</f>
        <v>0.42405063291139239</v>
      </c>
      <c r="H32" s="118">
        <f>'alle Daten'!O32</f>
        <v>-0.13627108290630202</v>
      </c>
      <c r="I32" s="117">
        <f>'alle Daten'!Q32</f>
        <v>3</v>
      </c>
      <c r="J32" s="158">
        <f>'alle Daten'!U32</f>
        <v>131</v>
      </c>
      <c r="K32" s="120">
        <f>'alle Daten'!Z32</f>
        <v>113</v>
      </c>
      <c r="L32" s="119">
        <f>'alle Daten'!AA32</f>
        <v>0.86259541984732824</v>
      </c>
      <c r="M32" s="121">
        <f>'alle Daten'!AA32-'alle Daten'!Y32</f>
        <v>-3.1124386915956759E-2</v>
      </c>
      <c r="N32" s="120">
        <f>'alle Daten'!AD32</f>
        <v>15</v>
      </c>
      <c r="O32" s="119">
        <f>'alle Daten'!AE32</f>
        <v>0.11450381679389313</v>
      </c>
      <c r="P32" s="121">
        <f>'alle Daten'!AE32-'alle Daten'!AC32</f>
        <v>2.7547295054762694E-2</v>
      </c>
      <c r="Q32" s="120">
        <f>'alle Daten'!AH32</f>
        <v>3</v>
      </c>
      <c r="R32" s="119">
        <f>'alle Daten'!AI32</f>
        <v>2.2900763358778626E-2</v>
      </c>
      <c r="S32" s="149">
        <f>'alle Daten'!AI32-'alle Daten'!AG32</f>
        <v>8.40800973559022E-3</v>
      </c>
    </row>
    <row r="33" spans="2:19" x14ac:dyDescent="0.3">
      <c r="B33" s="148" t="s">
        <v>74</v>
      </c>
      <c r="C33" s="144" t="s">
        <v>69</v>
      </c>
      <c r="D33" s="130" t="s">
        <v>70</v>
      </c>
      <c r="E33" s="117">
        <f>'alle Daten'!F33</f>
        <v>382</v>
      </c>
      <c r="F33" s="117">
        <f>'alle Daten'!J33</f>
        <v>153</v>
      </c>
      <c r="G33" s="119">
        <f>'alle Daten'!N33</f>
        <v>0.40052356020942409</v>
      </c>
      <c r="H33" s="118">
        <f>'alle Daten'!O33</f>
        <v>-2.9405180883212478E-2</v>
      </c>
      <c r="I33" s="117">
        <f>'alle Daten'!Q33</f>
        <v>0</v>
      </c>
      <c r="J33" s="158">
        <f>'alle Daten'!U33</f>
        <v>153</v>
      </c>
      <c r="K33" s="120">
        <f>'alle Daten'!Z33</f>
        <v>104</v>
      </c>
      <c r="L33" s="119">
        <f>'alle Daten'!AA33</f>
        <v>0.6797385620915033</v>
      </c>
      <c r="M33" s="121">
        <f>'alle Daten'!AA33-'alle Daten'!Y33</f>
        <v>-8.2692377135016093E-2</v>
      </c>
      <c r="N33" s="120">
        <f>'alle Daten'!AD33</f>
        <v>44</v>
      </c>
      <c r="O33" s="119">
        <f>'alle Daten'!AE33</f>
        <v>0.28758169934640521</v>
      </c>
      <c r="P33" s="121">
        <f>'alle Daten'!AE33-'alle Daten'!AC33</f>
        <v>9.4211533600548847E-2</v>
      </c>
      <c r="Q33" s="120">
        <f>'alle Daten'!AH33</f>
        <v>5</v>
      </c>
      <c r="R33" s="119">
        <f>'alle Daten'!AI33</f>
        <v>3.2679738562091505E-2</v>
      </c>
      <c r="S33" s="149">
        <f>'alle Daten'!AI33-'alle Daten'!AG33</f>
        <v>-5.994294587079764E-3</v>
      </c>
    </row>
    <row r="34" spans="2:19" x14ac:dyDescent="0.3">
      <c r="B34" s="148" t="s">
        <v>74</v>
      </c>
      <c r="C34" s="144" t="s">
        <v>71</v>
      </c>
      <c r="D34" s="130" t="s">
        <v>72</v>
      </c>
      <c r="E34" s="117">
        <f>'alle Daten'!F34</f>
        <v>142</v>
      </c>
      <c r="F34" s="117">
        <f>'alle Daten'!J34</f>
        <v>55</v>
      </c>
      <c r="G34" s="119">
        <f>'alle Daten'!N34</f>
        <v>0.38732394366197181</v>
      </c>
      <c r="H34" s="118">
        <f>'alle Daten'!O34</f>
        <v>-7.2676056338028205E-2</v>
      </c>
      <c r="I34" s="117">
        <f>'alle Daten'!Q34</f>
        <v>0</v>
      </c>
      <c r="J34" s="158">
        <f>'alle Daten'!U34</f>
        <v>55</v>
      </c>
      <c r="K34" s="120">
        <f>'alle Daten'!Z34</f>
        <v>42</v>
      </c>
      <c r="L34" s="119">
        <f>'alle Daten'!AA34</f>
        <v>0.76363636363636367</v>
      </c>
      <c r="M34" s="121">
        <f>'alle Daten'!AA34-'alle Daten'!Y34</f>
        <v>-4.479578392621808E-3</v>
      </c>
      <c r="N34" s="120">
        <f>'alle Daten'!AD34</f>
        <v>13</v>
      </c>
      <c r="O34" s="119">
        <f>'alle Daten'!AE34</f>
        <v>0.23636363636363636</v>
      </c>
      <c r="P34" s="121">
        <f>'alle Daten'!AE34-'alle Daten'!AC34</f>
        <v>1.8972332015810278E-2</v>
      </c>
      <c r="Q34" s="120">
        <f>'alle Daten'!AH34</f>
        <v>0</v>
      </c>
      <c r="R34" s="119">
        <f>'alle Daten'!AI34</f>
        <v>0</v>
      </c>
      <c r="S34" s="149">
        <f>'alle Daten'!AI34-'alle Daten'!AG34</f>
        <v>0</v>
      </c>
    </row>
    <row r="35" spans="2:19" x14ac:dyDescent="0.3">
      <c r="B35" s="148" t="s">
        <v>74</v>
      </c>
      <c r="C35" s="144" t="s">
        <v>73</v>
      </c>
      <c r="D35" s="130" t="s">
        <v>74</v>
      </c>
      <c r="E35" s="117">
        <f>'alle Daten'!F35</f>
        <v>773</v>
      </c>
      <c r="F35" s="117">
        <f>'alle Daten'!J35</f>
        <v>238</v>
      </c>
      <c r="G35" s="119">
        <f>'alle Daten'!N35</f>
        <v>0.30789133247089262</v>
      </c>
      <c r="H35" s="118">
        <f>'alle Daten'!O35</f>
        <v>-4.8149798634505858E-2</v>
      </c>
      <c r="I35" s="117">
        <f>'alle Daten'!Q35</f>
        <v>1</v>
      </c>
      <c r="J35" s="158">
        <f>'alle Daten'!U35</f>
        <v>237</v>
      </c>
      <c r="K35" s="120">
        <f>'alle Daten'!Z35</f>
        <v>165</v>
      </c>
      <c r="L35" s="119">
        <f>'alle Daten'!AA35</f>
        <v>0.69620253164556967</v>
      </c>
      <c r="M35" s="121">
        <f>'alle Daten'!AA35-'alle Daten'!Y35</f>
        <v>2.2289488167308802E-2</v>
      </c>
      <c r="N35" s="120">
        <f>'alle Daten'!AD35</f>
        <v>70</v>
      </c>
      <c r="O35" s="119">
        <f>'alle Daten'!AE35</f>
        <v>0.29535864978902954</v>
      </c>
      <c r="P35" s="121">
        <f>'alle Daten'!AE35-'alle Daten'!AC35</f>
        <v>-5.3659878921298865E-3</v>
      </c>
      <c r="Q35" s="120">
        <f>'alle Daten'!AH35</f>
        <v>2</v>
      </c>
      <c r="R35" s="119">
        <f>'alle Daten'!AI35</f>
        <v>8.4388185654008432E-3</v>
      </c>
      <c r="S35" s="149">
        <f>'alle Daten'!AI35-'alle Daten'!AG35</f>
        <v>-6.0539350577875628E-3</v>
      </c>
    </row>
    <row r="36" spans="2:19" x14ac:dyDescent="0.3">
      <c r="B36" s="148" t="s">
        <v>74</v>
      </c>
      <c r="C36" s="144" t="s">
        <v>75</v>
      </c>
      <c r="D36" s="130" t="s">
        <v>76</v>
      </c>
      <c r="E36" s="117">
        <f>'alle Daten'!F36</f>
        <v>375</v>
      </c>
      <c r="F36" s="117">
        <f>'alle Daten'!J36</f>
        <v>98</v>
      </c>
      <c r="G36" s="119">
        <f>'alle Daten'!N36</f>
        <v>0.26133333333333331</v>
      </c>
      <c r="H36" s="118">
        <f>'alle Daten'!O36</f>
        <v>-2.5086419753086453E-2</v>
      </c>
      <c r="I36" s="117">
        <f>'alle Daten'!Q36</f>
        <v>1</v>
      </c>
      <c r="J36" s="158">
        <f>'alle Daten'!U36</f>
        <v>97</v>
      </c>
      <c r="K36" s="120">
        <f>'alle Daten'!Z36</f>
        <v>80</v>
      </c>
      <c r="L36" s="119">
        <f>'alle Daten'!AA36</f>
        <v>0.82474226804123707</v>
      </c>
      <c r="M36" s="121">
        <f>'alle Daten'!AA36-'alle Daten'!Y36</f>
        <v>0.12039444195428051</v>
      </c>
      <c r="N36" s="120">
        <f>'alle Daten'!AD36</f>
        <v>15</v>
      </c>
      <c r="O36" s="119">
        <f>'alle Daten'!AE36</f>
        <v>0.15463917525773196</v>
      </c>
      <c r="P36" s="121">
        <f>'alle Daten'!AE36-'alle Daten'!AC36</f>
        <v>-0.11492604213357238</v>
      </c>
      <c r="Q36" s="120">
        <f>'alle Daten'!AH36</f>
        <v>2</v>
      </c>
      <c r="R36" s="119">
        <f>'alle Daten'!AI36</f>
        <v>2.0618556701030927E-2</v>
      </c>
      <c r="S36" s="149">
        <f>'alle Daten'!AI36-'alle Daten'!AG36</f>
        <v>1.1922904527117884E-2</v>
      </c>
    </row>
    <row r="37" spans="2:19" x14ac:dyDescent="0.3">
      <c r="B37" s="148" t="s">
        <v>74</v>
      </c>
      <c r="C37" s="144" t="s">
        <v>77</v>
      </c>
      <c r="D37" s="130" t="s">
        <v>78</v>
      </c>
      <c r="E37" s="117">
        <f>'alle Daten'!F37</f>
        <v>105</v>
      </c>
      <c r="F37" s="117">
        <f>'alle Daten'!J37</f>
        <v>30</v>
      </c>
      <c r="G37" s="119">
        <f>'alle Daten'!N37</f>
        <v>0.2857142857142857</v>
      </c>
      <c r="H37" s="118">
        <f>'alle Daten'!O37</f>
        <v>-0.2142857142857143</v>
      </c>
      <c r="I37" s="117">
        <f>'alle Daten'!Q37</f>
        <v>0</v>
      </c>
      <c r="J37" s="158">
        <f>'alle Daten'!U37</f>
        <v>30</v>
      </c>
      <c r="K37" s="120">
        <f>'alle Daten'!Z37</f>
        <v>19</v>
      </c>
      <c r="L37" s="119">
        <f>'alle Daten'!AA37</f>
        <v>0.6333333333333333</v>
      </c>
      <c r="M37" s="121">
        <f>'alle Daten'!AA37-'alle Daten'!Y37</f>
        <v>4.3010752688171783E-3</v>
      </c>
      <c r="N37" s="120">
        <f>'alle Daten'!AD37</f>
        <v>11</v>
      </c>
      <c r="O37" s="119">
        <f>'alle Daten'!AE37</f>
        <v>0.36666666666666664</v>
      </c>
      <c r="P37" s="121">
        <f>'alle Daten'!AE37-'alle Daten'!AC37</f>
        <v>2.7956989247311825E-2</v>
      </c>
      <c r="Q37" s="120">
        <f>'alle Daten'!AH37</f>
        <v>0</v>
      </c>
      <c r="R37" s="119">
        <f>'alle Daten'!AI37</f>
        <v>0</v>
      </c>
      <c r="S37" s="149">
        <f>'alle Daten'!AI37-'alle Daten'!AG37</f>
        <v>-3.2258064516129031E-2</v>
      </c>
    </row>
    <row r="38" spans="2:19" x14ac:dyDescent="0.3">
      <c r="B38" s="148" t="s">
        <v>74</v>
      </c>
      <c r="C38" s="144" t="s">
        <v>79</v>
      </c>
      <c r="D38" s="130" t="s">
        <v>80</v>
      </c>
      <c r="E38" s="117">
        <f>'alle Daten'!F38</f>
        <v>386</v>
      </c>
      <c r="F38" s="117">
        <f>'alle Daten'!J38</f>
        <v>109</v>
      </c>
      <c r="G38" s="119">
        <f>'alle Daten'!N38</f>
        <v>0.28238341968911918</v>
      </c>
      <c r="H38" s="118">
        <f>'alle Daten'!O38</f>
        <v>-0.19551713279706867</v>
      </c>
      <c r="I38" s="117">
        <f>'alle Daten'!Q38</f>
        <v>0</v>
      </c>
      <c r="J38" s="158">
        <f>'alle Daten'!U38</f>
        <v>109</v>
      </c>
      <c r="K38" s="120">
        <f>'alle Daten'!Z38</f>
        <v>94</v>
      </c>
      <c r="L38" s="119">
        <f>'alle Daten'!AA38</f>
        <v>0.86238532110091748</v>
      </c>
      <c r="M38" s="121">
        <f>'alle Daten'!AA38-'alle Daten'!Y38</f>
        <v>0.10075741412417327</v>
      </c>
      <c r="N38" s="120">
        <f>'alle Daten'!AD38</f>
        <v>11</v>
      </c>
      <c r="O38" s="119">
        <f>'alle Daten'!AE38</f>
        <v>0.10091743119266056</v>
      </c>
      <c r="P38" s="121">
        <f>'alle Daten'!AE38-'alle Daten'!AC38</f>
        <v>-0.12001280136547898</v>
      </c>
      <c r="Q38" s="120">
        <f>'alle Daten'!AH38</f>
        <v>4</v>
      </c>
      <c r="R38" s="119">
        <f>'alle Daten'!AI38</f>
        <v>3.669724770642202E-2</v>
      </c>
      <c r="S38" s="149">
        <f>'alle Daten'!AI38-'alle Daten'!AG38</f>
        <v>3.0883294218049927E-2</v>
      </c>
    </row>
    <row r="39" spans="2:19" x14ac:dyDescent="0.3">
      <c r="B39" s="148" t="s">
        <v>74</v>
      </c>
      <c r="C39" s="144" t="s">
        <v>81</v>
      </c>
      <c r="D39" s="130" t="s">
        <v>82</v>
      </c>
      <c r="E39" s="117">
        <f>'alle Daten'!F39</f>
        <v>104</v>
      </c>
      <c r="F39" s="117">
        <f>'alle Daten'!J39</f>
        <v>63</v>
      </c>
      <c r="G39" s="119">
        <f>'alle Daten'!N39</f>
        <v>0.60576923076923073</v>
      </c>
      <c r="H39" s="118">
        <f>'alle Daten'!O39</f>
        <v>-1.287483702737946E-2</v>
      </c>
      <c r="I39" s="117">
        <f>'alle Daten'!Q39</f>
        <v>2</v>
      </c>
      <c r="J39" s="158">
        <f>'alle Daten'!U39</f>
        <v>61</v>
      </c>
      <c r="K39" s="120">
        <f>'alle Daten'!Z39</f>
        <v>29</v>
      </c>
      <c r="L39" s="119">
        <f>'alle Daten'!AA39</f>
        <v>0.47540983606557374</v>
      </c>
      <c r="M39" s="121">
        <f>'alle Daten'!AA39-'alle Daten'!Y39</f>
        <v>-0.22322030092072764</v>
      </c>
      <c r="N39" s="120">
        <f>'alle Daten'!AD39</f>
        <v>31</v>
      </c>
      <c r="O39" s="119">
        <f>'alle Daten'!AE39</f>
        <v>0.50819672131147542</v>
      </c>
      <c r="P39" s="121">
        <f>'alle Daten'!AE39-'alle Daten'!AC39</f>
        <v>0.22052548843476311</v>
      </c>
      <c r="Q39" s="120">
        <f>'alle Daten'!AH39</f>
        <v>1</v>
      </c>
      <c r="R39" s="119">
        <f>'alle Daten'!AI39</f>
        <v>1.6393442622950821E-2</v>
      </c>
      <c r="S39" s="149">
        <f>'alle Daten'!AI39-'alle Daten'!AG39</f>
        <v>2.6948124859645199E-3</v>
      </c>
    </row>
    <row r="40" spans="2:19" x14ac:dyDescent="0.3">
      <c r="B40" s="148" t="s">
        <v>74</v>
      </c>
      <c r="C40" s="144" t="s">
        <v>83</v>
      </c>
      <c r="D40" s="130" t="s">
        <v>84</v>
      </c>
      <c r="E40" s="117">
        <f>'alle Daten'!F40</f>
        <v>147</v>
      </c>
      <c r="F40" s="117">
        <f>'alle Daten'!J40</f>
        <v>45</v>
      </c>
      <c r="G40" s="119">
        <f>'alle Daten'!N40</f>
        <v>0.30612244897959184</v>
      </c>
      <c r="H40" s="118">
        <f>'alle Daten'!O40</f>
        <v>-1.2627551020408134E-2</v>
      </c>
      <c r="I40" s="117">
        <f>'alle Daten'!Q40</f>
        <v>0</v>
      </c>
      <c r="J40" s="158">
        <f>'alle Daten'!U40</f>
        <v>45</v>
      </c>
      <c r="K40" s="120">
        <f>'alle Daten'!Z40</f>
        <v>21</v>
      </c>
      <c r="L40" s="119">
        <f>'alle Daten'!AA40</f>
        <v>0.46666666666666667</v>
      </c>
      <c r="M40" s="121">
        <f>'alle Daten'!AA40-'alle Daten'!Y40</f>
        <v>6.6666666666666652E-2</v>
      </c>
      <c r="N40" s="120">
        <f>'alle Daten'!AD40</f>
        <v>24</v>
      </c>
      <c r="O40" s="119">
        <f>'alle Daten'!AE40</f>
        <v>0.53333333333333333</v>
      </c>
      <c r="P40" s="121">
        <f>'alle Daten'!AE40-'alle Daten'!AC40</f>
        <v>-4.6666666666666634E-2</v>
      </c>
      <c r="Q40" s="120">
        <f>'alle Daten'!AH40</f>
        <v>0</v>
      </c>
      <c r="R40" s="119">
        <f>'alle Daten'!AI40</f>
        <v>0</v>
      </c>
      <c r="S40" s="149">
        <f>'alle Daten'!AI40-'alle Daten'!AG40</f>
        <v>0</v>
      </c>
    </row>
    <row r="41" spans="2:19" x14ac:dyDescent="0.3">
      <c r="B41" s="148" t="s">
        <v>74</v>
      </c>
      <c r="C41" s="144" t="s">
        <v>85</v>
      </c>
      <c r="D41" s="130" t="s">
        <v>86</v>
      </c>
      <c r="E41" s="117">
        <f>'alle Daten'!F41</f>
        <v>91</v>
      </c>
      <c r="F41" s="117">
        <f>'alle Daten'!J41</f>
        <v>28</v>
      </c>
      <c r="G41" s="119">
        <f>'alle Daten'!N41</f>
        <v>0.30769230769230771</v>
      </c>
      <c r="H41" s="118">
        <f>'alle Daten'!O41</f>
        <v>-7.8671328671328644E-2</v>
      </c>
      <c r="I41" s="117">
        <f>'alle Daten'!Q41</f>
        <v>0</v>
      </c>
      <c r="J41" s="158">
        <f>'alle Daten'!U41</f>
        <v>28</v>
      </c>
      <c r="K41" s="120">
        <f>'alle Daten'!Z41</f>
        <v>20</v>
      </c>
      <c r="L41" s="119">
        <f>'alle Daten'!AA41</f>
        <v>0.7142857142857143</v>
      </c>
      <c r="M41" s="121">
        <f>'alle Daten'!AA41-'alle Daten'!Y41</f>
        <v>-0.10924369747899154</v>
      </c>
      <c r="N41" s="120">
        <f>'alle Daten'!AD41</f>
        <v>7</v>
      </c>
      <c r="O41" s="119">
        <f>'alle Daten'!AE41</f>
        <v>0.25</v>
      </c>
      <c r="P41" s="121">
        <f>'alle Daten'!AE41-'alle Daten'!AC41</f>
        <v>0.10294117647058823</v>
      </c>
      <c r="Q41" s="120">
        <f>'alle Daten'!AH41</f>
        <v>1</v>
      </c>
      <c r="R41" s="119">
        <f>'alle Daten'!AI41</f>
        <v>3.5714285714285712E-2</v>
      </c>
      <c r="S41" s="149">
        <f>'alle Daten'!AI41-'alle Daten'!AG41</f>
        <v>6.3025210084033598E-3</v>
      </c>
    </row>
    <row r="42" spans="2:19" x14ac:dyDescent="0.3">
      <c r="B42" s="148" t="s">
        <v>74</v>
      </c>
      <c r="C42" s="144" t="s">
        <v>87</v>
      </c>
      <c r="D42" s="130" t="s">
        <v>88</v>
      </c>
      <c r="E42" s="117">
        <f>'alle Daten'!F42</f>
        <v>728</v>
      </c>
      <c r="F42" s="117">
        <f>'alle Daten'!J42</f>
        <v>176</v>
      </c>
      <c r="G42" s="119">
        <f>'alle Daten'!N42</f>
        <v>0.24175824175824176</v>
      </c>
      <c r="H42" s="118">
        <f>'alle Daten'!O42</f>
        <v>-1.6349866349866321E-2</v>
      </c>
      <c r="I42" s="117">
        <f>'alle Daten'!Q42</f>
        <v>4</v>
      </c>
      <c r="J42" s="158">
        <f>'alle Daten'!U42</f>
        <v>172</v>
      </c>
      <c r="K42" s="120">
        <f>'alle Daten'!Z42</f>
        <v>139</v>
      </c>
      <c r="L42" s="119">
        <f>'alle Daten'!AA42</f>
        <v>0.80813953488372092</v>
      </c>
      <c r="M42" s="121">
        <f>'alle Daten'!AA42-'alle Daten'!Y42</f>
        <v>3.1543790202869904E-2</v>
      </c>
      <c r="N42" s="120">
        <f>'alle Daten'!AD42</f>
        <v>25</v>
      </c>
      <c r="O42" s="119">
        <f>'alle Daten'!AE42</f>
        <v>0.14534883720930233</v>
      </c>
      <c r="P42" s="121">
        <f>'alle Daten'!AE42-'alle Daten'!AC42</f>
        <v>-1.954477981197425E-2</v>
      </c>
      <c r="Q42" s="120">
        <f>'alle Daten'!AH42</f>
        <v>8</v>
      </c>
      <c r="R42" s="119">
        <f>'alle Daten'!AI42</f>
        <v>4.6511627906976744E-2</v>
      </c>
      <c r="S42" s="149">
        <f>'alle Daten'!AI42-'alle Daten'!AG42</f>
        <v>9.277585353785256E-3</v>
      </c>
    </row>
    <row r="43" spans="2:19" x14ac:dyDescent="0.3">
      <c r="B43" s="148" t="s">
        <v>74</v>
      </c>
      <c r="C43" s="144" t="s">
        <v>89</v>
      </c>
      <c r="D43" s="130" t="s">
        <v>90</v>
      </c>
      <c r="E43" s="117">
        <f>'alle Daten'!F43</f>
        <v>151</v>
      </c>
      <c r="F43" s="117">
        <f>'alle Daten'!J43</f>
        <v>86</v>
      </c>
      <c r="G43" s="119">
        <f>'alle Daten'!N43</f>
        <v>0.56953642384105962</v>
      </c>
      <c r="H43" s="118">
        <f>'alle Daten'!O43</f>
        <v>-0.12137266706803129</v>
      </c>
      <c r="I43" s="117">
        <f>'alle Daten'!Q43</f>
        <v>2</v>
      </c>
      <c r="J43" s="158">
        <f>'alle Daten'!U43</f>
        <v>84</v>
      </c>
      <c r="K43" s="120">
        <f>'alle Daten'!Z43</f>
        <v>59</v>
      </c>
      <c r="L43" s="119">
        <f>'alle Daten'!AA43</f>
        <v>0.70238095238095233</v>
      </c>
      <c r="M43" s="121">
        <f>'alle Daten'!AA43-'alle Daten'!Y43</f>
        <v>-4.7619047619047672E-2</v>
      </c>
      <c r="N43" s="120">
        <f>'alle Daten'!AD43</f>
        <v>25</v>
      </c>
      <c r="O43" s="119">
        <f>'alle Daten'!AE43</f>
        <v>0.29761904761904762</v>
      </c>
      <c r="P43" s="121">
        <f>'alle Daten'!AE43-'alle Daten'!AC43</f>
        <v>8.3333333333333343E-2</v>
      </c>
      <c r="Q43" s="120">
        <f>'alle Daten'!AH43</f>
        <v>0</v>
      </c>
      <c r="R43" s="119">
        <f>'alle Daten'!AI43</f>
        <v>0</v>
      </c>
      <c r="S43" s="149">
        <f>'alle Daten'!AI43-'alle Daten'!AG43</f>
        <v>-3.5714285714285712E-2</v>
      </c>
    </row>
    <row r="44" spans="2:19" x14ac:dyDescent="0.3">
      <c r="B44" s="148" t="s">
        <v>74</v>
      </c>
      <c r="C44" s="144" t="s">
        <v>91</v>
      </c>
      <c r="D44" s="130" t="s">
        <v>92</v>
      </c>
      <c r="E44" s="117">
        <f>'alle Daten'!F44</f>
        <v>441</v>
      </c>
      <c r="F44" s="117">
        <f>'alle Daten'!J44</f>
        <v>81</v>
      </c>
      <c r="G44" s="119">
        <f>'alle Daten'!N44</f>
        <v>0.18367346938775511</v>
      </c>
      <c r="H44" s="118">
        <f>'alle Daten'!O44</f>
        <v>-0.12496850592088685</v>
      </c>
      <c r="I44" s="117">
        <f>'alle Daten'!Q44</f>
        <v>3</v>
      </c>
      <c r="J44" s="158">
        <f>'alle Daten'!U44</f>
        <v>78</v>
      </c>
      <c r="K44" s="120">
        <f>'alle Daten'!Z44</f>
        <v>42</v>
      </c>
      <c r="L44" s="119">
        <f>'alle Daten'!AA44</f>
        <v>0.53846153846153844</v>
      </c>
      <c r="M44" s="121">
        <f>'alle Daten'!AA44-'alle Daten'!Y44</f>
        <v>0.17544783983140144</v>
      </c>
      <c r="N44" s="120">
        <f>'alle Daten'!AD44</f>
        <v>34</v>
      </c>
      <c r="O44" s="119">
        <f>'alle Daten'!AE44</f>
        <v>0.4358974358974359</v>
      </c>
      <c r="P44" s="121">
        <f>'alle Daten'!AE44-'alle Daten'!AC44</f>
        <v>-0.1462943449244819</v>
      </c>
      <c r="Q44" s="120">
        <f>'alle Daten'!AH44</f>
        <v>2</v>
      </c>
      <c r="R44" s="119">
        <f>'alle Daten'!AI44</f>
        <v>2.564102564102564E-2</v>
      </c>
      <c r="S44" s="149">
        <f>'alle Daten'!AI44-'alle Daten'!AG44</f>
        <v>-1.7562346329469611E-3</v>
      </c>
    </row>
    <row r="45" spans="2:19" x14ac:dyDescent="0.3">
      <c r="B45" s="148" t="s">
        <v>74</v>
      </c>
      <c r="C45" s="144" t="s">
        <v>93</v>
      </c>
      <c r="D45" s="130" t="s">
        <v>94</v>
      </c>
      <c r="E45" s="117">
        <f>'alle Daten'!F45</f>
        <v>190</v>
      </c>
      <c r="F45" s="117">
        <f>'alle Daten'!J45</f>
        <v>37</v>
      </c>
      <c r="G45" s="119">
        <f>'alle Daten'!N45</f>
        <v>0.19473684210526315</v>
      </c>
      <c r="H45" s="118">
        <f>'alle Daten'!O45</f>
        <v>-2.1609311740890702E-2</v>
      </c>
      <c r="I45" s="117">
        <f>'alle Daten'!Q45</f>
        <v>0</v>
      </c>
      <c r="J45" s="158">
        <f>'alle Daten'!U45</f>
        <v>37</v>
      </c>
      <c r="K45" s="120">
        <f>'alle Daten'!Z45</f>
        <v>9</v>
      </c>
      <c r="L45" s="119">
        <f>'alle Daten'!AA45</f>
        <v>0.24324324324324326</v>
      </c>
      <c r="M45" s="121">
        <f>'alle Daten'!AA45-'alle Daten'!Y45</f>
        <v>-1.2012012012011797E-3</v>
      </c>
      <c r="N45" s="120">
        <f>'alle Daten'!AD45</f>
        <v>27</v>
      </c>
      <c r="O45" s="119">
        <f>'alle Daten'!AE45</f>
        <v>0.72972972972972971</v>
      </c>
      <c r="P45" s="121">
        <f>'alle Daten'!AE45-'alle Daten'!AC45</f>
        <v>8.5285285285285228E-2</v>
      </c>
      <c r="Q45" s="120">
        <f>'alle Daten'!AH45</f>
        <v>1</v>
      </c>
      <c r="R45" s="119">
        <f>'alle Daten'!AI45</f>
        <v>2.7027027027027029E-2</v>
      </c>
      <c r="S45" s="149">
        <f>'alle Daten'!AI45-'alle Daten'!AG45</f>
        <v>4.8048048048048055E-3</v>
      </c>
    </row>
    <row r="46" spans="2:19" x14ac:dyDescent="0.3">
      <c r="B46" s="148" t="s">
        <v>74</v>
      </c>
      <c r="C46" s="144" t="s">
        <v>95</v>
      </c>
      <c r="D46" s="130" t="s">
        <v>96</v>
      </c>
      <c r="E46" s="117">
        <f>'alle Daten'!F46</f>
        <v>510</v>
      </c>
      <c r="F46" s="117">
        <f>'alle Daten'!J46</f>
        <v>45</v>
      </c>
      <c r="G46" s="119">
        <f>'alle Daten'!N46</f>
        <v>8.8235294117647065E-2</v>
      </c>
      <c r="H46" s="118">
        <f>'alle Daten'!O46</f>
        <v>-0.15566714490674316</v>
      </c>
      <c r="I46" s="117">
        <f>'alle Daten'!Q46</f>
        <v>0</v>
      </c>
      <c r="J46" s="158">
        <f>'alle Daten'!U46</f>
        <v>45</v>
      </c>
      <c r="K46" s="120">
        <f>'alle Daten'!Z46</f>
        <v>22</v>
      </c>
      <c r="L46" s="119">
        <f>'alle Daten'!AA46</f>
        <v>0.48888888888888887</v>
      </c>
      <c r="M46" s="121">
        <f>'alle Daten'!AA46-'alle Daten'!Y46</f>
        <v>0.15811965811965811</v>
      </c>
      <c r="N46" s="120">
        <f>'alle Daten'!AD46</f>
        <v>23</v>
      </c>
      <c r="O46" s="119">
        <f>'alle Daten'!AE46</f>
        <v>0.51111111111111107</v>
      </c>
      <c r="P46" s="121">
        <f>'alle Daten'!AE46-'alle Daten'!AC46</f>
        <v>-0.10427350427350435</v>
      </c>
      <c r="Q46" s="120">
        <f>'alle Daten'!AH46</f>
        <v>0</v>
      </c>
      <c r="R46" s="119">
        <f>'alle Daten'!AI46</f>
        <v>0</v>
      </c>
      <c r="S46" s="149">
        <f>'alle Daten'!AI46-'alle Daten'!AG46</f>
        <v>-2.3076923076923078E-2</v>
      </c>
    </row>
    <row r="47" spans="2:19" x14ac:dyDescent="0.3">
      <c r="B47" s="148" t="s">
        <v>74</v>
      </c>
      <c r="C47" s="144" t="s">
        <v>97</v>
      </c>
      <c r="D47" s="130" t="s">
        <v>98</v>
      </c>
      <c r="E47" s="117">
        <f>'alle Daten'!F47</f>
        <v>283</v>
      </c>
      <c r="F47" s="117">
        <f>'alle Daten'!J47</f>
        <v>97</v>
      </c>
      <c r="G47" s="119">
        <f>'alle Daten'!N47</f>
        <v>0.34275618374558303</v>
      </c>
      <c r="H47" s="118">
        <f>'alle Daten'!O47</f>
        <v>-0.1423923311059021</v>
      </c>
      <c r="I47" s="117">
        <f>'alle Daten'!Q47</f>
        <v>0</v>
      </c>
      <c r="J47" s="158">
        <f>'alle Daten'!U47</f>
        <v>97</v>
      </c>
      <c r="K47" s="120">
        <f>'alle Daten'!Z47</f>
        <v>69</v>
      </c>
      <c r="L47" s="119">
        <f>'alle Daten'!AA47</f>
        <v>0.71134020618556704</v>
      </c>
      <c r="M47" s="121">
        <f>'alle Daten'!AA47-'alle Daten'!Y47</f>
        <v>5.1476260607335789E-2</v>
      </c>
      <c r="N47" s="120">
        <f>'alle Daten'!AD47</f>
        <v>26</v>
      </c>
      <c r="O47" s="119">
        <f>'alle Daten'!AE47</f>
        <v>0.26804123711340205</v>
      </c>
      <c r="P47" s="121">
        <f>'alle Daten'!AE47-'alle Daten'!AC47</f>
        <v>-7.2094817308366643E-2</v>
      </c>
      <c r="Q47" s="120">
        <f>'alle Daten'!AH47</f>
        <v>2</v>
      </c>
      <c r="R47" s="119">
        <f>'alle Daten'!AI47</f>
        <v>2.0618556701030927E-2</v>
      </c>
      <c r="S47" s="149">
        <f>'alle Daten'!AI47-'alle Daten'!AG47</f>
        <v>2.0618556701030927E-2</v>
      </c>
    </row>
    <row r="48" spans="2:19" x14ac:dyDescent="0.3">
      <c r="B48" s="148" t="s">
        <v>74</v>
      </c>
      <c r="C48" s="144" t="s">
        <v>99</v>
      </c>
      <c r="D48" s="130" t="s">
        <v>100</v>
      </c>
      <c r="E48" s="117">
        <f>'alle Daten'!F48</f>
        <v>231</v>
      </c>
      <c r="F48" s="117">
        <f>'alle Daten'!J48</f>
        <v>89</v>
      </c>
      <c r="G48" s="119">
        <f>'alle Daten'!N48</f>
        <v>0.38528138528138528</v>
      </c>
      <c r="H48" s="118">
        <f>'alle Daten'!O48</f>
        <v>-4.1442752649649195E-2</v>
      </c>
      <c r="I48" s="117">
        <f>'alle Daten'!Q48</f>
        <v>1</v>
      </c>
      <c r="J48" s="158">
        <f>'alle Daten'!U48</f>
        <v>88</v>
      </c>
      <c r="K48" s="120">
        <f>'alle Daten'!Z48</f>
        <v>40</v>
      </c>
      <c r="L48" s="119">
        <f>'alle Daten'!AA48</f>
        <v>0.45454545454545453</v>
      </c>
      <c r="M48" s="121">
        <f>'alle Daten'!AA48-'alle Daten'!Y48</f>
        <v>0.23579545454545453</v>
      </c>
      <c r="N48" s="120">
        <f>'alle Daten'!AD48</f>
        <v>46</v>
      </c>
      <c r="O48" s="119">
        <f>'alle Daten'!AE48</f>
        <v>0.52272727272727271</v>
      </c>
      <c r="P48" s="121">
        <f>'alle Daten'!AE48-'alle Daten'!AC48</f>
        <v>4.3560606060606022E-2</v>
      </c>
      <c r="Q48" s="120">
        <f>'alle Daten'!AH48</f>
        <v>2</v>
      </c>
      <c r="R48" s="119">
        <f>'alle Daten'!AI48</f>
        <v>2.2727272727272728E-2</v>
      </c>
      <c r="S48" s="149">
        <f>'alle Daten'!AI48-'alle Daten'!AG48</f>
        <v>-0.25852272727272729</v>
      </c>
    </row>
    <row r="49" spans="2:19" x14ac:dyDescent="0.3">
      <c r="B49" s="148" t="s">
        <v>74</v>
      </c>
      <c r="C49" s="144" t="s">
        <v>101</v>
      </c>
      <c r="D49" s="130" t="s">
        <v>102</v>
      </c>
      <c r="E49" s="117">
        <f>'alle Daten'!F49</f>
        <v>160</v>
      </c>
      <c r="F49" s="117">
        <f>'alle Daten'!J49</f>
        <v>35</v>
      </c>
      <c r="G49" s="119">
        <f>'alle Daten'!N49</f>
        <v>0.21875</v>
      </c>
      <c r="H49" s="118">
        <f>'alle Daten'!O49</f>
        <v>-9.119152046783624E-2</v>
      </c>
      <c r="I49" s="117">
        <f>'alle Daten'!Q49</f>
        <v>0</v>
      </c>
      <c r="J49" s="158">
        <f>'alle Daten'!U49</f>
        <v>35</v>
      </c>
      <c r="K49" s="120">
        <f>'alle Daten'!Z49</f>
        <v>22</v>
      </c>
      <c r="L49" s="119">
        <f>'alle Daten'!AA49</f>
        <v>0.62857142857142856</v>
      </c>
      <c r="M49" s="121">
        <f>'alle Daten'!AA49-'alle Daten'!Y49</f>
        <v>-0.14501347708894885</v>
      </c>
      <c r="N49" s="120">
        <f>'alle Daten'!AD49</f>
        <v>13</v>
      </c>
      <c r="O49" s="119">
        <f>'alle Daten'!AE49</f>
        <v>0.37142857142857144</v>
      </c>
      <c r="P49" s="121">
        <f>'alle Daten'!AE49-'alle Daten'!AC49</f>
        <v>0.18274932614555256</v>
      </c>
      <c r="Q49" s="120">
        <f>'alle Daten'!AH49</f>
        <v>0</v>
      </c>
      <c r="R49" s="119">
        <f>'alle Daten'!AI49</f>
        <v>0</v>
      </c>
      <c r="S49" s="149">
        <f>'alle Daten'!AI49-'alle Daten'!AG49</f>
        <v>-1.8867924528301886E-2</v>
      </c>
    </row>
    <row r="50" spans="2:19" x14ac:dyDescent="0.3">
      <c r="B50" s="148" t="s">
        <v>74</v>
      </c>
      <c r="C50" s="144" t="s">
        <v>103</v>
      </c>
      <c r="D50" s="130" t="s">
        <v>104</v>
      </c>
      <c r="E50" s="117">
        <f>'alle Daten'!F50</f>
        <v>369</v>
      </c>
      <c r="F50" s="117">
        <f>'alle Daten'!J50</f>
        <v>104</v>
      </c>
      <c r="G50" s="119">
        <f>'alle Daten'!N50</f>
        <v>0.28184281842818426</v>
      </c>
      <c r="H50" s="118">
        <f>'alle Daten'!O50</f>
        <v>-8.0087476477981978E-2</v>
      </c>
      <c r="I50" s="117">
        <f>'alle Daten'!Q50</f>
        <v>0</v>
      </c>
      <c r="J50" s="158">
        <f>'alle Daten'!U50</f>
        <v>104</v>
      </c>
      <c r="K50" s="120">
        <f>'alle Daten'!Z50</f>
        <v>58</v>
      </c>
      <c r="L50" s="119">
        <f>'alle Daten'!AA50</f>
        <v>0.55769230769230771</v>
      </c>
      <c r="M50" s="121">
        <f>'alle Daten'!AA50-'alle Daten'!Y50</f>
        <v>-7.9344729344729359E-2</v>
      </c>
      <c r="N50" s="120">
        <f>'alle Daten'!AD50</f>
        <v>30</v>
      </c>
      <c r="O50" s="119">
        <f>'alle Daten'!AE50</f>
        <v>0.28846153846153844</v>
      </c>
      <c r="P50" s="121">
        <f>'alle Daten'!AE50-'alle Daten'!AC50</f>
        <v>5.142450142450139E-2</v>
      </c>
      <c r="Q50" s="120">
        <f>'alle Daten'!AH50</f>
        <v>16</v>
      </c>
      <c r="R50" s="119">
        <f>'alle Daten'!AI50</f>
        <v>0.15384615384615385</v>
      </c>
      <c r="S50" s="149">
        <f>'alle Daten'!AI50-'alle Daten'!AG50</f>
        <v>2.7920227920227941E-2</v>
      </c>
    </row>
    <row r="51" spans="2:19" x14ac:dyDescent="0.3">
      <c r="B51" s="148" t="s">
        <v>74</v>
      </c>
      <c r="C51" s="144" t="s">
        <v>105</v>
      </c>
      <c r="D51" s="130" t="s">
        <v>106</v>
      </c>
      <c r="E51" s="117">
        <f>'alle Daten'!F51</f>
        <v>608</v>
      </c>
      <c r="F51" s="117">
        <f>'alle Daten'!J51</f>
        <v>111</v>
      </c>
      <c r="G51" s="119">
        <f>'alle Daten'!N51</f>
        <v>0.18256578947368421</v>
      </c>
      <c r="H51" s="118">
        <f>'alle Daten'!O51</f>
        <v>5.0094060879176949E-2</v>
      </c>
      <c r="I51" s="117">
        <f>'alle Daten'!Q51</f>
        <v>0</v>
      </c>
      <c r="J51" s="158">
        <f>'alle Daten'!U51</f>
        <v>111</v>
      </c>
      <c r="K51" s="120">
        <f>'alle Daten'!Z51</f>
        <v>48</v>
      </c>
      <c r="L51" s="119">
        <f>'alle Daten'!AA51</f>
        <v>0.43243243243243246</v>
      </c>
      <c r="M51" s="121">
        <f>'alle Daten'!AA51-'alle Daten'!Y51</f>
        <v>-0.26268951878707969</v>
      </c>
      <c r="N51" s="120">
        <f>'alle Daten'!AD51</f>
        <v>60</v>
      </c>
      <c r="O51" s="119">
        <f>'alle Daten'!AE51</f>
        <v>0.54054054054054057</v>
      </c>
      <c r="P51" s="121">
        <f>'alle Daten'!AE51-'alle Daten'!AC51</f>
        <v>0.27224785761371129</v>
      </c>
      <c r="Q51" s="120">
        <f>'alle Daten'!AH51</f>
        <v>3</v>
      </c>
      <c r="R51" s="119">
        <f>'alle Daten'!AI51</f>
        <v>2.7027027027027029E-2</v>
      </c>
      <c r="S51" s="149">
        <f>'alle Daten'!AI51-'alle Daten'!AG51</f>
        <v>1.4831905075807516E-2</v>
      </c>
    </row>
    <row r="52" spans="2:19" x14ac:dyDescent="0.3">
      <c r="B52" s="148" t="s">
        <v>74</v>
      </c>
      <c r="C52" s="144" t="s">
        <v>107</v>
      </c>
      <c r="D52" s="130" t="s">
        <v>108</v>
      </c>
      <c r="E52" s="117">
        <f>'alle Daten'!F52</f>
        <v>326</v>
      </c>
      <c r="F52" s="117">
        <f>'alle Daten'!J52</f>
        <v>75</v>
      </c>
      <c r="G52" s="119">
        <f>'alle Daten'!N52</f>
        <v>0.23006134969325154</v>
      </c>
      <c r="H52" s="118">
        <f>'alle Daten'!O52</f>
        <v>-2.5556627834838364E-2</v>
      </c>
      <c r="I52" s="117">
        <f>'alle Daten'!Q52</f>
        <v>1</v>
      </c>
      <c r="J52" s="158">
        <f>'alle Daten'!U52</f>
        <v>74</v>
      </c>
      <c r="K52" s="120">
        <f>'alle Daten'!Z52</f>
        <v>30</v>
      </c>
      <c r="L52" s="119">
        <f>'alle Daten'!AA52</f>
        <v>0.40540540540540543</v>
      </c>
      <c r="M52" s="121">
        <f>'alle Daten'!AA52-'alle Daten'!Y52</f>
        <v>-3.9039039039038992E-2</v>
      </c>
      <c r="N52" s="120">
        <f>'alle Daten'!AD52</f>
        <v>44</v>
      </c>
      <c r="O52" s="119">
        <f>'alle Daten'!AE52</f>
        <v>0.59459459459459463</v>
      </c>
      <c r="P52" s="121">
        <f>'alle Daten'!AE52-'alle Daten'!AC52</f>
        <v>9.4594594594594628E-2</v>
      </c>
      <c r="Q52" s="120">
        <f>'alle Daten'!AH52</f>
        <v>0</v>
      </c>
      <c r="R52" s="119">
        <f>'alle Daten'!AI52</f>
        <v>0</v>
      </c>
      <c r="S52" s="149">
        <f>'alle Daten'!AI52-'alle Daten'!AG52</f>
        <v>-4.4444444444444446E-2</v>
      </c>
    </row>
    <row r="53" spans="2:19" x14ac:dyDescent="0.3">
      <c r="B53" s="148" t="s">
        <v>74</v>
      </c>
      <c r="C53" s="144" t="s">
        <v>109</v>
      </c>
      <c r="D53" s="130" t="s">
        <v>110</v>
      </c>
      <c r="E53" s="117">
        <f>'alle Daten'!F53</f>
        <v>322</v>
      </c>
      <c r="F53" s="117">
        <f>'alle Daten'!J53</f>
        <v>102</v>
      </c>
      <c r="G53" s="119">
        <f>'alle Daten'!N53</f>
        <v>0.31677018633540371</v>
      </c>
      <c r="H53" s="118">
        <f>'alle Daten'!O53</f>
        <v>-0.10572221488040173</v>
      </c>
      <c r="I53" s="117">
        <f>'alle Daten'!Q53</f>
        <v>1</v>
      </c>
      <c r="J53" s="158">
        <f>'alle Daten'!U53</f>
        <v>101</v>
      </c>
      <c r="K53" s="120">
        <f>'alle Daten'!Z53</f>
        <v>94</v>
      </c>
      <c r="L53" s="119">
        <f>'alle Daten'!AA53</f>
        <v>0.93069306930693074</v>
      </c>
      <c r="M53" s="121">
        <f>'alle Daten'!AA53-'alle Daten'!Y53</f>
        <v>0.1480843736547568</v>
      </c>
      <c r="N53" s="120">
        <f>'alle Daten'!AD53</f>
        <v>6</v>
      </c>
      <c r="O53" s="119">
        <f>'alle Daten'!AE53</f>
        <v>5.9405940594059403E-2</v>
      </c>
      <c r="P53" s="121">
        <f>'alle Daten'!AE53-'alle Daten'!AC53</f>
        <v>-0.12899985650738988</v>
      </c>
      <c r="Q53" s="120">
        <f>'alle Daten'!AH53</f>
        <v>1</v>
      </c>
      <c r="R53" s="119">
        <f>'alle Daten'!AI53</f>
        <v>9.9009900990099011E-3</v>
      </c>
      <c r="S53" s="149">
        <f>'alle Daten'!AI53-'alle Daten'!AG53</f>
        <v>-1.9084517147366913E-2</v>
      </c>
    </row>
    <row r="54" spans="2:19" x14ac:dyDescent="0.3">
      <c r="B54" s="148" t="s">
        <v>74</v>
      </c>
      <c r="C54" s="144" t="s">
        <v>111</v>
      </c>
      <c r="D54" s="130" t="s">
        <v>112</v>
      </c>
      <c r="E54" s="117">
        <f>'alle Daten'!F54</f>
        <v>577</v>
      </c>
      <c r="F54" s="117">
        <f>'alle Daten'!J54</f>
        <v>146</v>
      </c>
      <c r="G54" s="119">
        <f>'alle Daten'!N54</f>
        <v>0.2530329289428076</v>
      </c>
      <c r="H54" s="118">
        <f>'alle Daten'!O54</f>
        <v>-9.8318422408543771E-2</v>
      </c>
      <c r="I54" s="117">
        <f>'alle Daten'!Q54</f>
        <v>3</v>
      </c>
      <c r="J54" s="158">
        <f>'alle Daten'!U54</f>
        <v>143</v>
      </c>
      <c r="K54" s="120">
        <f>'alle Daten'!Z54</f>
        <v>118</v>
      </c>
      <c r="L54" s="119">
        <f>'alle Daten'!AA54</f>
        <v>0.82517482517482521</v>
      </c>
      <c r="M54" s="121">
        <f>'alle Daten'!AA54-'alle Daten'!Y54</f>
        <v>-8.9715162885893873E-3</v>
      </c>
      <c r="N54" s="120">
        <f>'alle Daten'!AD54</f>
        <v>20</v>
      </c>
      <c r="O54" s="119">
        <f>'alle Daten'!AE54</f>
        <v>0.13986013986013987</v>
      </c>
      <c r="P54" s="121">
        <f>'alle Daten'!AE54-'alle Daten'!AC54</f>
        <v>5.6933310591847183E-2</v>
      </c>
      <c r="Q54" s="120">
        <f>'alle Daten'!AH54</f>
        <v>5</v>
      </c>
      <c r="R54" s="119">
        <f>'alle Daten'!AI54</f>
        <v>3.4965034965034968E-2</v>
      </c>
      <c r="S54" s="149">
        <f>'alle Daten'!AI54-'alle Daten'!AG54</f>
        <v>-3.8205696742282101E-2</v>
      </c>
    </row>
    <row r="55" spans="2:19" x14ac:dyDescent="0.3">
      <c r="B55" s="148" t="s">
        <v>74</v>
      </c>
      <c r="C55" s="144" t="s">
        <v>113</v>
      </c>
      <c r="D55" s="130" t="s">
        <v>114</v>
      </c>
      <c r="E55" s="117">
        <f>'alle Daten'!F55</f>
        <v>27</v>
      </c>
      <c r="F55" s="117">
        <f>'alle Daten'!J55</f>
        <v>11</v>
      </c>
      <c r="G55" s="119">
        <f>'alle Daten'!N55</f>
        <v>0.40740740740740738</v>
      </c>
      <c r="H55" s="118">
        <f>'alle Daten'!O55</f>
        <v>4.3771043771043738E-2</v>
      </c>
      <c r="I55" s="117">
        <f>'alle Daten'!Q55</f>
        <v>1</v>
      </c>
      <c r="J55" s="158">
        <f>'alle Daten'!U55</f>
        <v>10</v>
      </c>
      <c r="K55" s="120">
        <f>'alle Daten'!Z55</f>
        <v>1</v>
      </c>
      <c r="L55" s="119">
        <f>'alle Daten'!AA55</f>
        <v>0.1</v>
      </c>
      <c r="M55" s="121">
        <f>'alle Daten'!AA55-'alle Daten'!Y55</f>
        <v>-0.15</v>
      </c>
      <c r="N55" s="120">
        <f>'alle Daten'!AD55</f>
        <v>9</v>
      </c>
      <c r="O55" s="119">
        <f>'alle Daten'!AE55</f>
        <v>0.9</v>
      </c>
      <c r="P55" s="121">
        <f>'alle Daten'!AE55-'alle Daten'!AC55</f>
        <v>0.15000000000000002</v>
      </c>
      <c r="Q55" s="120">
        <f>'alle Daten'!AH55</f>
        <v>0</v>
      </c>
      <c r="R55" s="119">
        <f>'alle Daten'!AI55</f>
        <v>0</v>
      </c>
      <c r="S55" s="149">
        <f>'alle Daten'!AI55-'alle Daten'!AG55</f>
        <v>0</v>
      </c>
    </row>
    <row r="56" spans="2:19" x14ac:dyDescent="0.3">
      <c r="B56" s="148" t="s">
        <v>74</v>
      </c>
      <c r="C56" s="144" t="s">
        <v>115</v>
      </c>
      <c r="D56" s="130" t="s">
        <v>116</v>
      </c>
      <c r="E56" s="117">
        <f>'alle Daten'!F56</f>
        <v>205</v>
      </c>
      <c r="F56" s="117">
        <f>'alle Daten'!J56</f>
        <v>66</v>
      </c>
      <c r="G56" s="119">
        <f>'alle Daten'!N56</f>
        <v>0.32195121951219513</v>
      </c>
      <c r="H56" s="118">
        <f>'alle Daten'!O56</f>
        <v>1.4258911819887421E-2</v>
      </c>
      <c r="I56" s="117">
        <f>'alle Daten'!Q56</f>
        <v>1</v>
      </c>
      <c r="J56" s="158">
        <f>'alle Daten'!U56</f>
        <v>65</v>
      </c>
      <c r="K56" s="120">
        <f>'alle Daten'!Z56</f>
        <v>30</v>
      </c>
      <c r="L56" s="119">
        <f>'alle Daten'!AA56</f>
        <v>0.46153846153846156</v>
      </c>
      <c r="M56" s="121">
        <f>'alle Daten'!AA56-'alle Daten'!Y56</f>
        <v>-0.15512820512820513</v>
      </c>
      <c r="N56" s="120">
        <f>'alle Daten'!AD56</f>
        <v>24</v>
      </c>
      <c r="O56" s="119">
        <f>'alle Daten'!AE56</f>
        <v>0.36923076923076925</v>
      </c>
      <c r="P56" s="121">
        <f>'alle Daten'!AE56-'alle Daten'!AC56</f>
        <v>6.9230769230769262E-2</v>
      </c>
      <c r="Q56" s="120">
        <f>'alle Daten'!AH56</f>
        <v>11</v>
      </c>
      <c r="R56" s="119">
        <f>'alle Daten'!AI56</f>
        <v>0.16923076923076924</v>
      </c>
      <c r="S56" s="149">
        <f>'alle Daten'!AI56-'alle Daten'!AG56</f>
        <v>0.11923076923076924</v>
      </c>
    </row>
    <row r="57" spans="2:19" x14ac:dyDescent="0.3">
      <c r="B57" s="148" t="s">
        <v>124</v>
      </c>
      <c r="C57" s="144" t="s">
        <v>117</v>
      </c>
      <c r="D57" s="130" t="s">
        <v>118</v>
      </c>
      <c r="E57" s="117">
        <f>'alle Daten'!F57</f>
        <v>565</v>
      </c>
      <c r="F57" s="117">
        <f>'alle Daten'!J57</f>
        <v>153</v>
      </c>
      <c r="G57" s="119">
        <f>'alle Daten'!N57</f>
        <v>0.27079646017699116</v>
      </c>
      <c r="H57" s="118">
        <f>'alle Daten'!O57</f>
        <v>2.0373448332659527E-2</v>
      </c>
      <c r="I57" s="117">
        <f>'alle Daten'!Q57</f>
        <v>2</v>
      </c>
      <c r="J57" s="158">
        <f>'alle Daten'!U57</f>
        <v>151</v>
      </c>
      <c r="K57" s="120">
        <f>'alle Daten'!Z57</f>
        <v>63</v>
      </c>
      <c r="L57" s="119">
        <f>'alle Daten'!AA57</f>
        <v>0.41721854304635764</v>
      </c>
      <c r="M57" s="121">
        <f>'alle Daten'!AA57-'alle Daten'!Y57</f>
        <v>-0.16611479028697573</v>
      </c>
      <c r="N57" s="120">
        <f>'alle Daten'!AD57</f>
        <v>86</v>
      </c>
      <c r="O57" s="119">
        <f>'alle Daten'!AE57</f>
        <v>0.56953642384105962</v>
      </c>
      <c r="P57" s="121">
        <f>'alle Daten'!AE57-'alle Daten'!AC57</f>
        <v>0.18064753495217073</v>
      </c>
      <c r="Q57" s="120">
        <f>'alle Daten'!AH57</f>
        <v>2</v>
      </c>
      <c r="R57" s="119">
        <f>'alle Daten'!AI57</f>
        <v>1.3245033112582781E-2</v>
      </c>
      <c r="S57" s="149">
        <f>'alle Daten'!AI57-'alle Daten'!AG57</f>
        <v>-1.4532744665194995E-2</v>
      </c>
    </row>
    <row r="58" spans="2:19" x14ac:dyDescent="0.3">
      <c r="B58" s="148" t="s">
        <v>124</v>
      </c>
      <c r="C58" s="144" t="s">
        <v>119</v>
      </c>
      <c r="D58" s="130" t="s">
        <v>120</v>
      </c>
      <c r="E58" s="117">
        <f>'alle Daten'!F58</f>
        <v>355</v>
      </c>
      <c r="F58" s="117">
        <f>'alle Daten'!J58</f>
        <v>90</v>
      </c>
      <c r="G58" s="119">
        <f>'alle Daten'!N58</f>
        <v>0.25352112676056338</v>
      </c>
      <c r="H58" s="118">
        <f>'alle Daten'!O58</f>
        <v>-0.14877772381414928</v>
      </c>
      <c r="I58" s="117">
        <f>'alle Daten'!Q58</f>
        <v>0</v>
      </c>
      <c r="J58" s="158">
        <f>'alle Daten'!U58</f>
        <v>90</v>
      </c>
      <c r="K58" s="120">
        <f>'alle Daten'!Z58</f>
        <v>53</v>
      </c>
      <c r="L58" s="119">
        <f>'alle Daten'!AA58</f>
        <v>0.58888888888888891</v>
      </c>
      <c r="M58" s="121">
        <f>'alle Daten'!AA58-'alle Daten'!Y58</f>
        <v>9.9837793998377944E-2</v>
      </c>
      <c r="N58" s="120">
        <f>'alle Daten'!AD58</f>
        <v>32</v>
      </c>
      <c r="O58" s="119">
        <f>'alle Daten'!AE58</f>
        <v>0.35555555555555557</v>
      </c>
      <c r="P58" s="121">
        <f>'alle Daten'!AE58-'alle Daten'!AC58</f>
        <v>-3.8605028386050289E-2</v>
      </c>
      <c r="Q58" s="120">
        <f>'alle Daten'!AH58</f>
        <v>5</v>
      </c>
      <c r="R58" s="119">
        <f>'alle Daten'!AI58</f>
        <v>5.5555555555555552E-2</v>
      </c>
      <c r="S58" s="149">
        <f>'alle Daten'!AI58-'alle Daten'!AG58</f>
        <v>-6.1232765612327655E-2</v>
      </c>
    </row>
    <row r="59" spans="2:19" x14ac:dyDescent="0.3">
      <c r="B59" s="148" t="s">
        <v>124</v>
      </c>
      <c r="C59" s="144" t="s">
        <v>121</v>
      </c>
      <c r="D59" s="130" t="s">
        <v>122</v>
      </c>
      <c r="E59" s="117">
        <f>'alle Daten'!F59</f>
        <v>410</v>
      </c>
      <c r="F59" s="117">
        <f>'alle Daten'!J59</f>
        <v>71</v>
      </c>
      <c r="G59" s="119">
        <f>'alle Daten'!N59</f>
        <v>0.17317073170731706</v>
      </c>
      <c r="H59" s="118">
        <f>'alle Daten'!O59</f>
        <v>-3.2017947537965968E-2</v>
      </c>
      <c r="I59" s="117">
        <f>'alle Daten'!Q59</f>
        <v>1</v>
      </c>
      <c r="J59" s="158">
        <f>'alle Daten'!U59</f>
        <v>70</v>
      </c>
      <c r="K59" s="120">
        <f>'alle Daten'!Z59</f>
        <v>37</v>
      </c>
      <c r="L59" s="119">
        <f>'alle Daten'!AA59</f>
        <v>0.52857142857142858</v>
      </c>
      <c r="M59" s="121">
        <f>'alle Daten'!AA59-'alle Daten'!Y59</f>
        <v>-6.9129720853858823E-2</v>
      </c>
      <c r="N59" s="120">
        <f>'alle Daten'!AD59</f>
        <v>30</v>
      </c>
      <c r="O59" s="119">
        <f>'alle Daten'!AE59</f>
        <v>0.42857142857142855</v>
      </c>
      <c r="P59" s="121">
        <f>'alle Daten'!AE59-'alle Daten'!AC59</f>
        <v>7.2249589490968769E-2</v>
      </c>
      <c r="Q59" s="120">
        <f>'alle Daten'!AH59</f>
        <v>3</v>
      </c>
      <c r="R59" s="119">
        <f>'alle Daten'!AI59</f>
        <v>4.2857142857142858E-2</v>
      </c>
      <c r="S59" s="149">
        <f>'alle Daten'!AI59-'alle Daten'!AG59</f>
        <v>-3.1198686371100154E-3</v>
      </c>
    </row>
    <row r="60" spans="2:19" x14ac:dyDescent="0.3">
      <c r="B60" s="148" t="s">
        <v>124</v>
      </c>
      <c r="C60" s="144" t="s">
        <v>123</v>
      </c>
      <c r="D60" s="130" t="s">
        <v>124</v>
      </c>
      <c r="E60" s="117">
        <f>'alle Daten'!F60</f>
        <v>1006</v>
      </c>
      <c r="F60" s="117">
        <f>'alle Daten'!J60</f>
        <v>150</v>
      </c>
      <c r="G60" s="119">
        <f>'alle Daten'!N60</f>
        <v>0.14910536779324055</v>
      </c>
      <c r="H60" s="118">
        <f>'alle Daten'!O60</f>
        <v>-9.2890865728416705E-2</v>
      </c>
      <c r="I60" s="117">
        <f>'alle Daten'!Q60</f>
        <v>2</v>
      </c>
      <c r="J60" s="158">
        <f>'alle Daten'!U60</f>
        <v>148</v>
      </c>
      <c r="K60" s="120">
        <f>'alle Daten'!Z60</f>
        <v>106</v>
      </c>
      <c r="L60" s="119">
        <f>'alle Daten'!AA60</f>
        <v>0.71621621621621623</v>
      </c>
      <c r="M60" s="121">
        <f>'alle Daten'!AA60-'alle Daten'!Y60</f>
        <v>3.6374318983014686E-2</v>
      </c>
      <c r="N60" s="120">
        <f>'alle Daten'!AD60</f>
        <v>33</v>
      </c>
      <c r="O60" s="119">
        <f>'alle Daten'!AE60</f>
        <v>0.22297297297297297</v>
      </c>
      <c r="P60" s="121">
        <f>'alle Daten'!AE60-'alle Daten'!AC60</f>
        <v>-6.2760388847345472E-3</v>
      </c>
      <c r="Q60" s="120">
        <f>'alle Daten'!AH60</f>
        <v>9</v>
      </c>
      <c r="R60" s="119">
        <f>'alle Daten'!AI60</f>
        <v>6.0810810810810814E-2</v>
      </c>
      <c r="S60" s="149">
        <f>'alle Daten'!AI60-'alle Daten'!AG60</f>
        <v>-3.0098280098280097E-2</v>
      </c>
    </row>
    <row r="61" spans="2:19" x14ac:dyDescent="0.3">
      <c r="B61" s="148" t="s">
        <v>124</v>
      </c>
      <c r="C61" s="144" t="s">
        <v>125</v>
      </c>
      <c r="D61" s="130" t="s">
        <v>126</v>
      </c>
      <c r="E61" s="117">
        <f>'alle Daten'!F61</f>
        <v>271</v>
      </c>
      <c r="F61" s="117">
        <f>'alle Daten'!J61</f>
        <v>73</v>
      </c>
      <c r="G61" s="119">
        <f>'alle Daten'!N61</f>
        <v>0.26937269372693728</v>
      </c>
      <c r="H61" s="118">
        <f>'alle Daten'!O61</f>
        <v>-7.7797117593817411E-2</v>
      </c>
      <c r="I61" s="117">
        <f>'alle Daten'!Q61</f>
        <v>0</v>
      </c>
      <c r="J61" s="158">
        <f>'alle Daten'!U61</f>
        <v>73</v>
      </c>
      <c r="K61" s="120">
        <f>'alle Daten'!Z61</f>
        <v>38</v>
      </c>
      <c r="L61" s="119">
        <f>'alle Daten'!AA61</f>
        <v>0.52054794520547942</v>
      </c>
      <c r="M61" s="121">
        <f>'alle Daten'!AA61-'alle Daten'!Y61</f>
        <v>5.9009483667017859E-2</v>
      </c>
      <c r="N61" s="120">
        <f>'alle Daten'!AD61</f>
        <v>35</v>
      </c>
      <c r="O61" s="119">
        <f>'alle Daten'!AE61</f>
        <v>0.47945205479452052</v>
      </c>
      <c r="P61" s="121">
        <f>'alle Daten'!AE61-'alle Daten'!AC61</f>
        <v>-1.5053439710974004E-2</v>
      </c>
      <c r="Q61" s="120">
        <f>'alle Daten'!AH61</f>
        <v>0</v>
      </c>
      <c r="R61" s="119">
        <f>'alle Daten'!AI61</f>
        <v>0</v>
      </c>
      <c r="S61" s="149">
        <f>'alle Daten'!AI61-'alle Daten'!AG61</f>
        <v>-4.3956043956043959E-2</v>
      </c>
    </row>
    <row r="62" spans="2:19" x14ac:dyDescent="0.3">
      <c r="B62" s="148" t="s">
        <v>124</v>
      </c>
      <c r="C62" s="144" t="s">
        <v>127</v>
      </c>
      <c r="D62" s="130" t="s">
        <v>128</v>
      </c>
      <c r="E62" s="117">
        <f>'alle Daten'!F62</f>
        <v>317</v>
      </c>
      <c r="F62" s="117">
        <f>'alle Daten'!J62</f>
        <v>87</v>
      </c>
      <c r="G62" s="119">
        <f>'alle Daten'!N62</f>
        <v>0.27444794952681389</v>
      </c>
      <c r="H62" s="118">
        <f>'alle Daten'!O62</f>
        <v>1.6287712138089883E-2</v>
      </c>
      <c r="I62" s="117">
        <f>'alle Daten'!Q62</f>
        <v>3</v>
      </c>
      <c r="J62" s="158">
        <f>'alle Daten'!U62</f>
        <v>84</v>
      </c>
      <c r="K62" s="120">
        <f>'alle Daten'!Z62</f>
        <v>48</v>
      </c>
      <c r="L62" s="119">
        <f>'alle Daten'!AA62</f>
        <v>0.5714285714285714</v>
      </c>
      <c r="M62" s="121">
        <f>'alle Daten'!AA62-'alle Daten'!Y62</f>
        <v>0.11165845648604267</v>
      </c>
      <c r="N62" s="120">
        <f>'alle Daten'!AD62</f>
        <v>35</v>
      </c>
      <c r="O62" s="119">
        <f>'alle Daten'!AE62</f>
        <v>0.41666666666666669</v>
      </c>
      <c r="P62" s="121">
        <f>'alle Daten'!AE62-'alle Daten'!AC62</f>
        <v>-5.4597701149425248E-2</v>
      </c>
      <c r="Q62" s="120">
        <f>'alle Daten'!AH62</f>
        <v>1</v>
      </c>
      <c r="R62" s="119">
        <f>'alle Daten'!AI62</f>
        <v>1.1904761904761904E-2</v>
      </c>
      <c r="S62" s="149">
        <f>'alle Daten'!AI62-'alle Daten'!AG62</f>
        <v>-5.7060755336617405E-2</v>
      </c>
    </row>
    <row r="63" spans="2:19" x14ac:dyDescent="0.3">
      <c r="B63" s="148" t="s">
        <v>124</v>
      </c>
      <c r="C63" s="144" t="s">
        <v>129</v>
      </c>
      <c r="D63" s="130" t="s">
        <v>130</v>
      </c>
      <c r="E63" s="117">
        <f>'alle Daten'!F63</f>
        <v>340</v>
      </c>
      <c r="F63" s="117">
        <f>'alle Daten'!J63</f>
        <v>119</v>
      </c>
      <c r="G63" s="119">
        <f>'alle Daten'!N63</f>
        <v>0.35</v>
      </c>
      <c r="H63" s="118">
        <f>'alle Daten'!O63</f>
        <v>-4.3048128342246028E-2</v>
      </c>
      <c r="I63" s="117">
        <f>'alle Daten'!Q63</f>
        <v>2</v>
      </c>
      <c r="J63" s="158">
        <f>'alle Daten'!U63</f>
        <v>117</v>
      </c>
      <c r="K63" s="120">
        <f>'alle Daten'!Z63</f>
        <v>87</v>
      </c>
      <c r="L63" s="119">
        <f>'alle Daten'!AA63</f>
        <v>0.74358974358974361</v>
      </c>
      <c r="M63" s="121">
        <f>'alle Daten'!AA63-'alle Daten'!Y63</f>
        <v>-1.8648018648018572E-2</v>
      </c>
      <c r="N63" s="120">
        <f>'alle Daten'!AD63</f>
        <v>27</v>
      </c>
      <c r="O63" s="119">
        <f>'alle Daten'!AE63</f>
        <v>0.23076923076923078</v>
      </c>
      <c r="P63" s="121">
        <f>'alle Daten'!AE63-'alle Daten'!AC63</f>
        <v>0</v>
      </c>
      <c r="Q63" s="120">
        <f>'alle Daten'!AH63</f>
        <v>3</v>
      </c>
      <c r="R63" s="119">
        <f>'alle Daten'!AI63</f>
        <v>2.564102564102564E-2</v>
      </c>
      <c r="S63" s="149">
        <f>'alle Daten'!AI63-'alle Daten'!AG63</f>
        <v>1.8648018648018648E-2</v>
      </c>
    </row>
    <row r="64" spans="2:19" x14ac:dyDescent="0.3">
      <c r="B64" s="148" t="s">
        <v>124</v>
      </c>
      <c r="C64" s="144" t="s">
        <v>131</v>
      </c>
      <c r="D64" s="130" t="s">
        <v>132</v>
      </c>
      <c r="E64" s="117">
        <f>'alle Daten'!F64</f>
        <v>183</v>
      </c>
      <c r="F64" s="117">
        <f>'alle Daten'!J64</f>
        <v>47</v>
      </c>
      <c r="G64" s="119">
        <f>'alle Daten'!N64</f>
        <v>0.25683060109289618</v>
      </c>
      <c r="H64" s="118">
        <f>'alle Daten'!O64</f>
        <v>-0.10346351655416264</v>
      </c>
      <c r="I64" s="117">
        <f>'alle Daten'!Q64</f>
        <v>1</v>
      </c>
      <c r="J64" s="158">
        <f>'alle Daten'!U64</f>
        <v>46</v>
      </c>
      <c r="K64" s="120">
        <f>'alle Daten'!Z64</f>
        <v>5</v>
      </c>
      <c r="L64" s="119">
        <f>'alle Daten'!AA64</f>
        <v>0.10869565217391304</v>
      </c>
      <c r="M64" s="121">
        <f>'alle Daten'!AA64-'alle Daten'!Y64</f>
        <v>-7.4977817213842071E-2</v>
      </c>
      <c r="N64" s="120">
        <f>'alle Daten'!AD64</f>
        <v>41</v>
      </c>
      <c r="O64" s="119">
        <f>'alle Daten'!AE64</f>
        <v>0.89130434782608692</v>
      </c>
      <c r="P64" s="121">
        <f>'alle Daten'!AE64-'alle Daten'!AC64</f>
        <v>0.11579414374445429</v>
      </c>
      <c r="Q64" s="120">
        <f>'alle Daten'!AH64</f>
        <v>0</v>
      </c>
      <c r="R64" s="119">
        <f>'alle Daten'!AI64</f>
        <v>0</v>
      </c>
      <c r="S64" s="149">
        <f>'alle Daten'!AI64-'alle Daten'!AG64</f>
        <v>-4.0816326530612242E-2</v>
      </c>
    </row>
    <row r="65" spans="2:19" x14ac:dyDescent="0.3">
      <c r="B65" s="148" t="s">
        <v>124</v>
      </c>
      <c r="C65" s="144" t="s">
        <v>133</v>
      </c>
      <c r="D65" s="130" t="s">
        <v>134</v>
      </c>
      <c r="E65" s="117">
        <f>'alle Daten'!F65</f>
        <v>366</v>
      </c>
      <c r="F65" s="117">
        <f>'alle Daten'!J65</f>
        <v>77</v>
      </c>
      <c r="G65" s="119">
        <f>'alle Daten'!N65</f>
        <v>0.2103825136612022</v>
      </c>
      <c r="H65" s="118">
        <f>'alle Daten'!O65</f>
        <v>-5.4769001490312941E-2</v>
      </c>
      <c r="I65" s="117">
        <f>'alle Daten'!Q65</f>
        <v>0</v>
      </c>
      <c r="J65" s="158">
        <f>'alle Daten'!U65</f>
        <v>77</v>
      </c>
      <c r="K65" s="120">
        <f>'alle Daten'!Z65</f>
        <v>48</v>
      </c>
      <c r="L65" s="119">
        <f>'alle Daten'!AA65</f>
        <v>0.62337662337662336</v>
      </c>
      <c r="M65" s="121">
        <f>'alle Daten'!AA65-'alle Daten'!Y65</f>
        <v>-3.0469530469530492E-2</v>
      </c>
      <c r="N65" s="120">
        <f>'alle Daten'!AD65</f>
        <v>28</v>
      </c>
      <c r="O65" s="119">
        <f>'alle Daten'!AE65</f>
        <v>0.36363636363636365</v>
      </c>
      <c r="P65" s="121">
        <f>'alle Daten'!AE65-'alle Daten'!AC65</f>
        <v>4.6328671328671356E-2</v>
      </c>
      <c r="Q65" s="120">
        <f>'alle Daten'!AH65</f>
        <v>1</v>
      </c>
      <c r="R65" s="119">
        <f>'alle Daten'!AI65</f>
        <v>1.2987012987012988E-2</v>
      </c>
      <c r="S65" s="149">
        <f>'alle Daten'!AI65-'alle Daten'!AG65</f>
        <v>-1.585914085914086E-2</v>
      </c>
    </row>
    <row r="66" spans="2:19" x14ac:dyDescent="0.3">
      <c r="B66" s="148" t="s">
        <v>124</v>
      </c>
      <c r="C66" s="144" t="s">
        <v>135</v>
      </c>
      <c r="D66" s="130" t="s">
        <v>136</v>
      </c>
      <c r="E66" s="117">
        <f>'alle Daten'!F66</f>
        <v>453</v>
      </c>
      <c r="F66" s="117">
        <f>'alle Daten'!J66</f>
        <v>94</v>
      </c>
      <c r="G66" s="119">
        <f>'alle Daten'!N66</f>
        <v>0.20750551876379691</v>
      </c>
      <c r="H66" s="118">
        <f>'alle Daten'!O66</f>
        <v>-0.16238695435448264</v>
      </c>
      <c r="I66" s="117">
        <f>'alle Daten'!Q66</f>
        <v>0</v>
      </c>
      <c r="J66" s="158">
        <f>'alle Daten'!U66</f>
        <v>94</v>
      </c>
      <c r="K66" s="120">
        <f>'alle Daten'!Z66</f>
        <v>65</v>
      </c>
      <c r="L66" s="119">
        <f>'alle Daten'!AA66</f>
        <v>0.69148936170212771</v>
      </c>
      <c r="M66" s="121">
        <f>'alle Daten'!AA66-'alle Daten'!Y66</f>
        <v>3.8548185231539467E-2</v>
      </c>
      <c r="N66" s="120">
        <f>'alle Daten'!AD66</f>
        <v>25</v>
      </c>
      <c r="O66" s="119">
        <f>'alle Daten'!AE66</f>
        <v>0.26595744680851063</v>
      </c>
      <c r="P66" s="121">
        <f>'alle Daten'!AE66-'alle Daten'!AC66</f>
        <v>-5.7571964956195265E-2</v>
      </c>
      <c r="Q66" s="120">
        <f>'alle Daten'!AH66</f>
        <v>4</v>
      </c>
      <c r="R66" s="119">
        <f>'alle Daten'!AI66</f>
        <v>4.2553191489361701E-2</v>
      </c>
      <c r="S66" s="149">
        <f>'alle Daten'!AI66-'alle Daten'!AG66</f>
        <v>1.9023779724655819E-2</v>
      </c>
    </row>
    <row r="67" spans="2:19" x14ac:dyDescent="0.3">
      <c r="B67" s="148" t="s">
        <v>124</v>
      </c>
      <c r="C67" s="144" t="s">
        <v>137</v>
      </c>
      <c r="D67" s="130" t="s">
        <v>138</v>
      </c>
      <c r="E67" s="117">
        <f>'alle Daten'!F67</f>
        <v>742</v>
      </c>
      <c r="F67" s="117">
        <f>'alle Daten'!J67</f>
        <v>190</v>
      </c>
      <c r="G67" s="119">
        <f>'alle Daten'!N67</f>
        <v>0.2560646900269542</v>
      </c>
      <c r="H67" s="118">
        <f>'alle Daten'!O67</f>
        <v>-3.9360146574352994E-2</v>
      </c>
      <c r="I67" s="117">
        <f>'alle Daten'!Q67</f>
        <v>4</v>
      </c>
      <c r="J67" s="158">
        <f>'alle Daten'!U67</f>
        <v>186</v>
      </c>
      <c r="K67" s="120">
        <f>'alle Daten'!Z67</f>
        <v>124</v>
      </c>
      <c r="L67" s="119">
        <f>'alle Daten'!AA67</f>
        <v>0.66666666666666663</v>
      </c>
      <c r="M67" s="121">
        <f>'alle Daten'!AA67-'alle Daten'!Y67</f>
        <v>-1.494768310911887E-3</v>
      </c>
      <c r="N67" s="120">
        <f>'alle Daten'!AD67</f>
        <v>56</v>
      </c>
      <c r="O67" s="119">
        <f>'alle Daten'!AE67</f>
        <v>0.30107526881720431</v>
      </c>
      <c r="P67" s="121">
        <f>'alle Daten'!AE67-'alle Daten'!AC67</f>
        <v>5.111143256666173E-3</v>
      </c>
      <c r="Q67" s="120">
        <f>'alle Daten'!AH67</f>
        <v>6</v>
      </c>
      <c r="R67" s="119">
        <f>'alle Daten'!AI67</f>
        <v>3.2258064516129031E-2</v>
      </c>
      <c r="S67" s="149">
        <f>'alle Daten'!AI67-'alle Daten'!AG67</f>
        <v>-3.6163749457543762E-3</v>
      </c>
    </row>
    <row r="68" spans="2:19" x14ac:dyDescent="0.3">
      <c r="B68" s="148" t="s">
        <v>124</v>
      </c>
      <c r="C68" s="144" t="s">
        <v>139</v>
      </c>
      <c r="D68" s="130" t="s">
        <v>140</v>
      </c>
      <c r="E68" s="117">
        <f>'alle Daten'!F68</f>
        <v>263</v>
      </c>
      <c r="F68" s="117">
        <f>'alle Daten'!J68</f>
        <v>81</v>
      </c>
      <c r="G68" s="119">
        <f>'alle Daten'!N68</f>
        <v>0.30798479087452474</v>
      </c>
      <c r="H68" s="118">
        <f>'alle Daten'!O68</f>
        <v>-6.5254645745193574E-2</v>
      </c>
      <c r="I68" s="117">
        <f>'alle Daten'!Q68</f>
        <v>1</v>
      </c>
      <c r="J68" s="158">
        <f>'alle Daten'!U68</f>
        <v>80</v>
      </c>
      <c r="K68" s="120">
        <f>'alle Daten'!Z68</f>
        <v>60</v>
      </c>
      <c r="L68" s="119">
        <f>'alle Daten'!AA68</f>
        <v>0.75</v>
      </c>
      <c r="M68" s="121">
        <f>'alle Daten'!AA68-'alle Daten'!Y68</f>
        <v>0.17307692307692313</v>
      </c>
      <c r="N68" s="120">
        <f>'alle Daten'!AD68</f>
        <v>19</v>
      </c>
      <c r="O68" s="119">
        <f>'alle Daten'!AE68</f>
        <v>0.23749999999999999</v>
      </c>
      <c r="P68" s="121">
        <f>'alle Daten'!AE68-'alle Daten'!AC68</f>
        <v>-0.16634615384615387</v>
      </c>
      <c r="Q68" s="120">
        <f>'alle Daten'!AH68</f>
        <v>1</v>
      </c>
      <c r="R68" s="119">
        <f>'alle Daten'!AI68</f>
        <v>1.2500000000000001E-2</v>
      </c>
      <c r="S68" s="149">
        <f>'alle Daten'!AI68-'alle Daten'!AG68</f>
        <v>-6.7307692307692311E-3</v>
      </c>
    </row>
    <row r="69" spans="2:19" x14ac:dyDescent="0.3">
      <c r="B69" s="148" t="s">
        <v>160</v>
      </c>
      <c r="C69" s="144" t="s">
        <v>141</v>
      </c>
      <c r="D69" s="130" t="s">
        <v>142</v>
      </c>
      <c r="E69" s="117">
        <f>'alle Daten'!F69</f>
        <v>158</v>
      </c>
      <c r="F69" s="117">
        <f>'alle Daten'!J69</f>
        <v>99</v>
      </c>
      <c r="G69" s="119">
        <f>'alle Daten'!N69</f>
        <v>0.62658227848101267</v>
      </c>
      <c r="H69" s="118">
        <f>'alle Daten'!O69</f>
        <v>-0.15655025163946923</v>
      </c>
      <c r="I69" s="117">
        <f>'alle Daten'!Q69</f>
        <v>3</v>
      </c>
      <c r="J69" s="158">
        <f>'alle Daten'!U69</f>
        <v>96</v>
      </c>
      <c r="K69" s="120">
        <f>'alle Daten'!Z69</f>
        <v>88</v>
      </c>
      <c r="L69" s="119">
        <f>'alle Daten'!AA69</f>
        <v>0.91666666666666663</v>
      </c>
      <c r="M69" s="121">
        <f>'alle Daten'!AA69-'alle Daten'!Y69</f>
        <v>7.4146981627296604E-2</v>
      </c>
      <c r="N69" s="120">
        <f>'alle Daten'!AD69</f>
        <v>6</v>
      </c>
      <c r="O69" s="119">
        <f>'alle Daten'!AE69</f>
        <v>6.25E-2</v>
      </c>
      <c r="P69" s="121">
        <f>'alle Daten'!AE69-'alle Daten'!AC69</f>
        <v>-1.624015748031496E-2</v>
      </c>
      <c r="Q69" s="120">
        <f>'alle Daten'!AH69</f>
        <v>2</v>
      </c>
      <c r="R69" s="119">
        <f>'alle Daten'!AI69</f>
        <v>2.0833333333333332E-2</v>
      </c>
      <c r="S69" s="149">
        <f>'alle Daten'!AI69-'alle Daten'!AG69</f>
        <v>-5.7906824146981631E-2</v>
      </c>
    </row>
    <row r="70" spans="2:19" x14ac:dyDescent="0.3">
      <c r="B70" s="148" t="s">
        <v>160</v>
      </c>
      <c r="C70" s="144" t="s">
        <v>143</v>
      </c>
      <c r="D70" s="130" t="s">
        <v>144</v>
      </c>
      <c r="E70" s="117">
        <f>'alle Daten'!F70</f>
        <v>85</v>
      </c>
      <c r="F70" s="117">
        <f>'alle Daten'!J70</f>
        <v>26</v>
      </c>
      <c r="G70" s="119">
        <f>'alle Daten'!N70</f>
        <v>0.30588235294117649</v>
      </c>
      <c r="H70" s="118">
        <f>'alle Daten'!O70</f>
        <v>-1.8792971734148178E-2</v>
      </c>
      <c r="I70" s="117">
        <f>'alle Daten'!Q70</f>
        <v>0</v>
      </c>
      <c r="J70" s="158">
        <f>'alle Daten'!U70</f>
        <v>26</v>
      </c>
      <c r="K70" s="120">
        <f>'alle Daten'!Z70</f>
        <v>14</v>
      </c>
      <c r="L70" s="119">
        <f>'alle Daten'!AA70</f>
        <v>0.53846153846153844</v>
      </c>
      <c r="M70" s="121">
        <f>'alle Daten'!AA70-'alle Daten'!Y70</f>
        <v>-3.2051282051281937E-3</v>
      </c>
      <c r="N70" s="120">
        <f>'alle Daten'!AD70</f>
        <v>11</v>
      </c>
      <c r="O70" s="119">
        <f>'alle Daten'!AE70</f>
        <v>0.42307692307692307</v>
      </c>
      <c r="P70" s="121">
        <f>'alle Daten'!AE70-'alle Daten'!AC70</f>
        <v>-3.5256410256410242E-2</v>
      </c>
      <c r="Q70" s="120">
        <f>'alle Daten'!AH70</f>
        <v>1</v>
      </c>
      <c r="R70" s="119">
        <f>'alle Daten'!AI70</f>
        <v>3.8461538461538464E-2</v>
      </c>
      <c r="S70" s="149">
        <f>'alle Daten'!AI70-'alle Daten'!AG70</f>
        <v>3.8461538461538464E-2</v>
      </c>
    </row>
    <row r="71" spans="2:19" x14ac:dyDescent="0.3">
      <c r="B71" s="148" t="s">
        <v>160</v>
      </c>
      <c r="C71" s="144" t="s">
        <v>145</v>
      </c>
      <c r="D71" s="130" t="s">
        <v>146</v>
      </c>
      <c r="E71" s="117">
        <f>'alle Daten'!F71</f>
        <v>105</v>
      </c>
      <c r="F71" s="117">
        <f>'alle Daten'!J71</f>
        <v>40</v>
      </c>
      <c r="G71" s="119">
        <f>'alle Daten'!N71</f>
        <v>0.38095238095238093</v>
      </c>
      <c r="H71" s="118">
        <f>'alle Daten'!O71</f>
        <v>-0.20852130325814533</v>
      </c>
      <c r="I71" s="117">
        <f>'alle Daten'!Q71</f>
        <v>0</v>
      </c>
      <c r="J71" s="158">
        <f>'alle Daten'!U71</f>
        <v>40</v>
      </c>
      <c r="K71" s="120">
        <f>'alle Daten'!Z71</f>
        <v>34</v>
      </c>
      <c r="L71" s="119">
        <f>'alle Daten'!AA71</f>
        <v>0.85</v>
      </c>
      <c r="M71" s="121">
        <f>'alle Daten'!AA71-'alle Daten'!Y71</f>
        <v>0.15357142857142858</v>
      </c>
      <c r="N71" s="120">
        <f>'alle Daten'!AD71</f>
        <v>6</v>
      </c>
      <c r="O71" s="119">
        <f>'alle Daten'!AE71</f>
        <v>0.15</v>
      </c>
      <c r="P71" s="121">
        <f>'alle Daten'!AE71-'alle Daten'!AC71</f>
        <v>-0.1357142857142857</v>
      </c>
      <c r="Q71" s="120">
        <f>'alle Daten'!AH71</f>
        <v>0</v>
      </c>
      <c r="R71" s="119">
        <f>'alle Daten'!AI71</f>
        <v>0</v>
      </c>
      <c r="S71" s="149">
        <f>'alle Daten'!AI71-'alle Daten'!AG71</f>
        <v>-1.7857142857142856E-2</v>
      </c>
    </row>
    <row r="72" spans="2:19" x14ac:dyDescent="0.3">
      <c r="B72" s="148" t="s">
        <v>160</v>
      </c>
      <c r="C72" s="144" t="s">
        <v>147</v>
      </c>
      <c r="D72" s="130" t="s">
        <v>148</v>
      </c>
      <c r="E72" s="117">
        <f>'alle Daten'!F72</f>
        <v>102</v>
      </c>
      <c r="F72" s="117">
        <f>'alle Daten'!J72</f>
        <v>51</v>
      </c>
      <c r="G72" s="119">
        <f>'alle Daten'!N72</f>
        <v>0.5</v>
      </c>
      <c r="H72" s="118">
        <f>'alle Daten'!O72</f>
        <v>-0.125</v>
      </c>
      <c r="I72" s="117">
        <f>'alle Daten'!Q72</f>
        <v>1</v>
      </c>
      <c r="J72" s="158">
        <f>'alle Daten'!U72</f>
        <v>50</v>
      </c>
      <c r="K72" s="120">
        <f>'alle Daten'!Z72</f>
        <v>45</v>
      </c>
      <c r="L72" s="119">
        <f>'alle Daten'!AA72</f>
        <v>0.9</v>
      </c>
      <c r="M72" s="121">
        <f>'alle Daten'!AA72-'alle Daten'!Y72</f>
        <v>9.9999999999999978E-2</v>
      </c>
      <c r="N72" s="120">
        <f>'alle Daten'!AD72</f>
        <v>5</v>
      </c>
      <c r="O72" s="119">
        <f>'alle Daten'!AE72</f>
        <v>0.1</v>
      </c>
      <c r="P72" s="121">
        <f>'alle Daten'!AE72-'alle Daten'!AC72</f>
        <v>-8.461538461538462E-2</v>
      </c>
      <c r="Q72" s="120">
        <f>'alle Daten'!AH72</f>
        <v>0</v>
      </c>
      <c r="R72" s="119">
        <f>'alle Daten'!AI72</f>
        <v>0</v>
      </c>
      <c r="S72" s="149">
        <f>'alle Daten'!AI72-'alle Daten'!AG72</f>
        <v>-1.5384615384615385E-2</v>
      </c>
    </row>
    <row r="73" spans="2:19" x14ac:dyDescent="0.3">
      <c r="B73" s="148" t="s">
        <v>160</v>
      </c>
      <c r="C73" s="144" t="s">
        <v>149</v>
      </c>
      <c r="D73" s="130" t="s">
        <v>150</v>
      </c>
      <c r="E73" s="117">
        <f>'alle Daten'!F73</f>
        <v>439</v>
      </c>
      <c r="F73" s="117">
        <f>'alle Daten'!J73</f>
        <v>94</v>
      </c>
      <c r="G73" s="119">
        <f>'alle Daten'!N73</f>
        <v>0.21412300683371299</v>
      </c>
      <c r="H73" s="118">
        <f>'alle Daten'!O73</f>
        <v>-3.0774952349960472E-2</v>
      </c>
      <c r="I73" s="117">
        <f>'alle Daten'!Q73</f>
        <v>0</v>
      </c>
      <c r="J73" s="158">
        <f>'alle Daten'!U73</f>
        <v>94</v>
      </c>
      <c r="K73" s="120">
        <f>'alle Daten'!Z73</f>
        <v>74</v>
      </c>
      <c r="L73" s="119">
        <f>'alle Daten'!AA73</f>
        <v>0.78723404255319152</v>
      </c>
      <c r="M73" s="121">
        <f>'alle Daten'!AA73-'alle Daten'!Y73</f>
        <v>7.9686872741870807E-2</v>
      </c>
      <c r="N73" s="120">
        <f>'alle Daten'!AD73</f>
        <v>18</v>
      </c>
      <c r="O73" s="119">
        <f>'alle Daten'!AE73</f>
        <v>0.19148936170212766</v>
      </c>
      <c r="P73" s="121">
        <f>'alle Daten'!AE73-'alle Daten'!AC73</f>
        <v>-2.5491770373344047E-2</v>
      </c>
      <c r="Q73" s="120">
        <f>'alle Daten'!AH73</f>
        <v>2</v>
      </c>
      <c r="R73" s="119">
        <f>'alle Daten'!AI73</f>
        <v>2.1276595744680851E-2</v>
      </c>
      <c r="S73" s="149">
        <f>'alle Daten'!AI73-'alle Daten'!AG73</f>
        <v>-5.419510236852669E-2</v>
      </c>
    </row>
    <row r="74" spans="2:19" x14ac:dyDescent="0.3">
      <c r="B74" s="148" t="s">
        <v>160</v>
      </c>
      <c r="C74" s="144" t="s">
        <v>151</v>
      </c>
      <c r="D74" s="130" t="s">
        <v>152</v>
      </c>
      <c r="E74" s="117">
        <f>'alle Daten'!F74</f>
        <v>37</v>
      </c>
      <c r="F74" s="117">
        <f>'alle Daten'!J74</f>
        <v>17</v>
      </c>
      <c r="G74" s="119">
        <f>'alle Daten'!N74</f>
        <v>0.45945945945945948</v>
      </c>
      <c r="H74" s="118">
        <f>'alle Daten'!O74</f>
        <v>-0.14054054054054049</v>
      </c>
      <c r="I74" s="117">
        <f>'alle Daten'!Q74</f>
        <v>0</v>
      </c>
      <c r="J74" s="158">
        <f>'alle Daten'!U74</f>
        <v>17</v>
      </c>
      <c r="K74" s="120">
        <f>'alle Daten'!Z74</f>
        <v>7</v>
      </c>
      <c r="L74" s="119">
        <f>'alle Daten'!AA74</f>
        <v>0.41176470588235292</v>
      </c>
      <c r="M74" s="121">
        <f>'alle Daten'!AA74-'alle Daten'!Y74</f>
        <v>-0.17156862745098045</v>
      </c>
      <c r="N74" s="120">
        <f>'alle Daten'!AD74</f>
        <v>10</v>
      </c>
      <c r="O74" s="119">
        <f>'alle Daten'!AE74</f>
        <v>0.58823529411764708</v>
      </c>
      <c r="P74" s="121">
        <f>'alle Daten'!AE74-'alle Daten'!AC74</f>
        <v>0.17156862745098039</v>
      </c>
      <c r="Q74" s="120">
        <f>'alle Daten'!AH74</f>
        <v>0</v>
      </c>
      <c r="R74" s="119">
        <f>'alle Daten'!AI74</f>
        <v>0</v>
      </c>
      <c r="S74" s="149">
        <f>'alle Daten'!AI74-'alle Daten'!AG74</f>
        <v>0</v>
      </c>
    </row>
    <row r="75" spans="2:19" x14ac:dyDescent="0.3">
      <c r="B75" s="148" t="s">
        <v>160</v>
      </c>
      <c r="C75" s="144" t="s">
        <v>153</v>
      </c>
      <c r="D75" s="130" t="s">
        <v>154</v>
      </c>
      <c r="E75" s="117">
        <f>'alle Daten'!F75</f>
        <v>125</v>
      </c>
      <c r="F75" s="117">
        <f>'alle Daten'!J75</f>
        <v>61</v>
      </c>
      <c r="G75" s="119">
        <f>'alle Daten'!N75</f>
        <v>0.48799999999999999</v>
      </c>
      <c r="H75" s="118">
        <f>'alle Daten'!O75</f>
        <v>-5.8099290780141866E-2</v>
      </c>
      <c r="I75" s="117">
        <f>'alle Daten'!Q75</f>
        <v>0</v>
      </c>
      <c r="J75" s="158">
        <f>'alle Daten'!U75</f>
        <v>61</v>
      </c>
      <c r="K75" s="120">
        <f>'alle Daten'!Z75</f>
        <v>56</v>
      </c>
      <c r="L75" s="119">
        <f>'alle Daten'!AA75</f>
        <v>0.91803278688524592</v>
      </c>
      <c r="M75" s="121">
        <f>'alle Daten'!AA75-'alle Daten'!Y75</f>
        <v>4.9611734253666939E-2</v>
      </c>
      <c r="N75" s="120">
        <f>'alle Daten'!AD75</f>
        <v>5</v>
      </c>
      <c r="O75" s="119">
        <f>'alle Daten'!AE75</f>
        <v>8.1967213114754092E-2</v>
      </c>
      <c r="P75" s="121">
        <f>'alle Daten'!AE75-'alle Daten'!AC75</f>
        <v>-4.9611734253666953E-2</v>
      </c>
      <c r="Q75" s="120">
        <f>'alle Daten'!AH75</f>
        <v>0</v>
      </c>
      <c r="R75" s="119">
        <f>'alle Daten'!AI75</f>
        <v>0</v>
      </c>
      <c r="S75" s="149">
        <f>'alle Daten'!AI75-'alle Daten'!AG75</f>
        <v>0</v>
      </c>
    </row>
    <row r="76" spans="2:19" x14ac:dyDescent="0.3">
      <c r="B76" s="148" t="s">
        <v>160</v>
      </c>
      <c r="C76" s="144" t="s">
        <v>155</v>
      </c>
      <c r="D76" s="130" t="s">
        <v>156</v>
      </c>
      <c r="E76" s="117">
        <f>'alle Daten'!F76</f>
        <v>219</v>
      </c>
      <c r="F76" s="117">
        <f>'alle Daten'!J76</f>
        <v>61</v>
      </c>
      <c r="G76" s="119">
        <f>'alle Daten'!N76</f>
        <v>0.27853881278538811</v>
      </c>
      <c r="H76" s="118">
        <f>'alle Daten'!O76</f>
        <v>-9.2640226515921908E-2</v>
      </c>
      <c r="I76" s="117">
        <f>'alle Daten'!Q76</f>
        <v>1</v>
      </c>
      <c r="J76" s="158">
        <f>'alle Daten'!U76</f>
        <v>60</v>
      </c>
      <c r="K76" s="120">
        <f>'alle Daten'!Z76</f>
        <v>45</v>
      </c>
      <c r="L76" s="119">
        <f>'alle Daten'!AA76</f>
        <v>0.75</v>
      </c>
      <c r="M76" s="121">
        <f>'alle Daten'!AA76-'alle Daten'!Y76</f>
        <v>0.1029411764705882</v>
      </c>
      <c r="N76" s="120">
        <f>'alle Daten'!AD76</f>
        <v>10</v>
      </c>
      <c r="O76" s="119">
        <f>'alle Daten'!AE76</f>
        <v>0.16666666666666666</v>
      </c>
      <c r="P76" s="121">
        <f>'alle Daten'!AE76-'alle Daten'!AC76</f>
        <v>-6.8627450980392163E-2</v>
      </c>
      <c r="Q76" s="120">
        <f>'alle Daten'!AH76</f>
        <v>5</v>
      </c>
      <c r="R76" s="119">
        <f>'alle Daten'!AI76</f>
        <v>8.3333333333333329E-2</v>
      </c>
      <c r="S76" s="149">
        <f>'alle Daten'!AI76-'alle Daten'!AG76</f>
        <v>-3.4313725490196081E-2</v>
      </c>
    </row>
    <row r="77" spans="2:19" x14ac:dyDescent="0.3">
      <c r="B77" s="148" t="s">
        <v>160</v>
      </c>
      <c r="C77" s="144" t="s">
        <v>157</v>
      </c>
      <c r="D77" s="130" t="s">
        <v>158</v>
      </c>
      <c r="E77" s="117">
        <f>'alle Daten'!F77</f>
        <v>390</v>
      </c>
      <c r="F77" s="117">
        <f>'alle Daten'!J77</f>
        <v>88</v>
      </c>
      <c r="G77" s="119">
        <f>'alle Daten'!N77</f>
        <v>0.22564102564102564</v>
      </c>
      <c r="H77" s="118">
        <f>'alle Daten'!O77</f>
        <v>-8.3637324874438285E-2</v>
      </c>
      <c r="I77" s="117">
        <f>'alle Daten'!Q77</f>
        <v>0</v>
      </c>
      <c r="J77" s="158">
        <f>'alle Daten'!U77</f>
        <v>88</v>
      </c>
      <c r="K77" s="120">
        <f>'alle Daten'!Z77</f>
        <v>72</v>
      </c>
      <c r="L77" s="119">
        <f>'alle Daten'!AA77</f>
        <v>0.81818181818181823</v>
      </c>
      <c r="M77" s="121">
        <f>'alle Daten'!AA77-'alle Daten'!Y77</f>
        <v>8.4848484848484951E-2</v>
      </c>
      <c r="N77" s="120">
        <f>'alle Daten'!AD77</f>
        <v>16</v>
      </c>
      <c r="O77" s="119">
        <f>'alle Daten'!AE77</f>
        <v>0.18181818181818182</v>
      </c>
      <c r="P77" s="121">
        <f>'alle Daten'!AE77-'alle Daten'!AC77</f>
        <v>-4.3181818181818182E-2</v>
      </c>
      <c r="Q77" s="120">
        <f>'alle Daten'!AH77</f>
        <v>0</v>
      </c>
      <c r="R77" s="119">
        <f>'alle Daten'!AI77</f>
        <v>0</v>
      </c>
      <c r="S77" s="149">
        <f>'alle Daten'!AI77-'alle Daten'!AG77</f>
        <v>-4.1666666666666664E-2</v>
      </c>
    </row>
    <row r="78" spans="2:19" x14ac:dyDescent="0.3">
      <c r="B78" s="148" t="s">
        <v>160</v>
      </c>
      <c r="C78" s="144" t="s">
        <v>159</v>
      </c>
      <c r="D78" s="130" t="s">
        <v>160</v>
      </c>
      <c r="E78" s="117">
        <f>'alle Daten'!F78</f>
        <v>642</v>
      </c>
      <c r="F78" s="117">
        <f>'alle Daten'!J78</f>
        <v>125</v>
      </c>
      <c r="G78" s="119">
        <f>'alle Daten'!N78</f>
        <v>0.19470404984423675</v>
      </c>
      <c r="H78" s="118">
        <f>'alle Daten'!O78</f>
        <v>-6.5036209896022962E-2</v>
      </c>
      <c r="I78" s="117">
        <f>'alle Daten'!Q78</f>
        <v>1</v>
      </c>
      <c r="J78" s="158">
        <f>'alle Daten'!U78</f>
        <v>124</v>
      </c>
      <c r="K78" s="120">
        <f>'alle Daten'!Z78</f>
        <v>104</v>
      </c>
      <c r="L78" s="119">
        <f>'alle Daten'!AA78</f>
        <v>0.83870967741935487</v>
      </c>
      <c r="M78" s="121">
        <f>'alle Daten'!AA78-'alle Daten'!Y78</f>
        <v>-9.3915884034299069E-3</v>
      </c>
      <c r="N78" s="120">
        <f>'alle Daten'!AD78</f>
        <v>17</v>
      </c>
      <c r="O78" s="119">
        <f>'alle Daten'!AE78</f>
        <v>0.13709677419354838</v>
      </c>
      <c r="P78" s="121">
        <f>'alle Daten'!AE78-'alle Daten'!AC78</f>
        <v>-1.4801959983666818E-2</v>
      </c>
      <c r="Q78" s="120">
        <f>'alle Daten'!AH78</f>
        <v>3</v>
      </c>
      <c r="R78" s="119">
        <f>'alle Daten'!AI78</f>
        <v>2.4193548387096774E-2</v>
      </c>
      <c r="S78" s="149">
        <f>'alle Daten'!AI78-'alle Daten'!AG78</f>
        <v>2.4193548387096774E-2</v>
      </c>
    </row>
    <row r="79" spans="2:19" x14ac:dyDescent="0.3">
      <c r="B79" s="148" t="s">
        <v>160</v>
      </c>
      <c r="C79" s="144" t="s">
        <v>161</v>
      </c>
      <c r="D79" s="130" t="s">
        <v>162</v>
      </c>
      <c r="E79" s="117">
        <f>'alle Daten'!F79</f>
        <v>158</v>
      </c>
      <c r="F79" s="117">
        <f>'alle Daten'!J79</f>
        <v>42</v>
      </c>
      <c r="G79" s="119">
        <f>'alle Daten'!N79</f>
        <v>0.26582278481012656</v>
      </c>
      <c r="H79" s="118">
        <f>'alle Daten'!O79</f>
        <v>-7.5494580459334548E-2</v>
      </c>
      <c r="I79" s="117">
        <f>'alle Daten'!Q79</f>
        <v>0</v>
      </c>
      <c r="J79" s="158">
        <f>'alle Daten'!U79</f>
        <v>42</v>
      </c>
      <c r="K79" s="120">
        <f>'alle Daten'!Z79</f>
        <v>33</v>
      </c>
      <c r="L79" s="119">
        <f>'alle Daten'!AA79</f>
        <v>0.7857142857142857</v>
      </c>
      <c r="M79" s="121">
        <f>'alle Daten'!AA79-'alle Daten'!Y79</f>
        <v>-9.1478696741854604E-2</v>
      </c>
      <c r="N79" s="120">
        <f>'alle Daten'!AD79</f>
        <v>7</v>
      </c>
      <c r="O79" s="119">
        <f>'alle Daten'!AE79</f>
        <v>0.16666666666666666</v>
      </c>
      <c r="P79" s="121">
        <f>'alle Daten'!AE79-'alle Daten'!AC79</f>
        <v>6.1403508771929821E-2</v>
      </c>
      <c r="Q79" s="120">
        <f>'alle Daten'!AH79</f>
        <v>2</v>
      </c>
      <c r="R79" s="119">
        <f>'alle Daten'!AI79</f>
        <v>4.7619047619047616E-2</v>
      </c>
      <c r="S79" s="149">
        <f>'alle Daten'!AI79-'alle Daten'!AG79</f>
        <v>3.007518796992481E-2</v>
      </c>
    </row>
    <row r="80" spans="2:19" x14ac:dyDescent="0.3">
      <c r="B80" s="148" t="s">
        <v>160</v>
      </c>
      <c r="C80" s="144" t="s">
        <v>163</v>
      </c>
      <c r="D80" s="130" t="s">
        <v>164</v>
      </c>
      <c r="E80" s="117">
        <f>'alle Daten'!F80</f>
        <v>134</v>
      </c>
      <c r="F80" s="117">
        <f>'alle Daten'!J80</f>
        <v>41</v>
      </c>
      <c r="G80" s="119">
        <f>'alle Daten'!N80</f>
        <v>0.30597014925373134</v>
      </c>
      <c r="H80" s="118">
        <f>'alle Daten'!O80</f>
        <v>-0.13027146148452368</v>
      </c>
      <c r="I80" s="117">
        <f>'alle Daten'!Q80</f>
        <v>2</v>
      </c>
      <c r="J80" s="158">
        <f>'alle Daten'!U80</f>
        <v>39</v>
      </c>
      <c r="K80" s="120">
        <f>'alle Daten'!Z80</f>
        <v>26</v>
      </c>
      <c r="L80" s="119">
        <f>'alle Daten'!AA80</f>
        <v>0.66666666666666663</v>
      </c>
      <c r="M80" s="121">
        <f>'alle Daten'!AA80-'alle Daten'!Y80</f>
        <v>-5.208333333333337E-2</v>
      </c>
      <c r="N80" s="120">
        <f>'alle Daten'!AD80</f>
        <v>10</v>
      </c>
      <c r="O80" s="119">
        <f>'alle Daten'!AE80</f>
        <v>0.25641025641025639</v>
      </c>
      <c r="P80" s="121">
        <f>'alle Daten'!AE80-'alle Daten'!AC80</f>
        <v>3.7660256410256387E-2</v>
      </c>
      <c r="Q80" s="120">
        <f>'alle Daten'!AH80</f>
        <v>3</v>
      </c>
      <c r="R80" s="119">
        <f>'alle Daten'!AI80</f>
        <v>7.6923076923076927E-2</v>
      </c>
      <c r="S80" s="149">
        <f>'alle Daten'!AI80-'alle Daten'!AG80</f>
        <v>1.4423076923076927E-2</v>
      </c>
    </row>
    <row r="81" spans="2:19" x14ac:dyDescent="0.3">
      <c r="B81" s="148" t="s">
        <v>160</v>
      </c>
      <c r="C81" s="144" t="s">
        <v>165</v>
      </c>
      <c r="D81" s="130" t="s">
        <v>166</v>
      </c>
      <c r="E81" s="117">
        <f>'alle Daten'!F81</f>
        <v>355</v>
      </c>
      <c r="F81" s="117">
        <f>'alle Daten'!J81</f>
        <v>118</v>
      </c>
      <c r="G81" s="119">
        <f>'alle Daten'!N81</f>
        <v>0.3323943661971831</v>
      </c>
      <c r="H81" s="118">
        <f>'alle Daten'!O81</f>
        <v>-8.514724711907784E-3</v>
      </c>
      <c r="I81" s="117">
        <f>'alle Daten'!Q81</f>
        <v>1</v>
      </c>
      <c r="J81" s="158">
        <f>'alle Daten'!U81</f>
        <v>117</v>
      </c>
      <c r="K81" s="120">
        <f>'alle Daten'!Z81</f>
        <v>91</v>
      </c>
      <c r="L81" s="119">
        <f>'alle Daten'!AA81</f>
        <v>0.77777777777777779</v>
      </c>
      <c r="M81" s="121">
        <f>'alle Daten'!AA81-'alle Daten'!Y81</f>
        <v>0.16944444444444451</v>
      </c>
      <c r="N81" s="120">
        <f>'alle Daten'!AD81</f>
        <v>26</v>
      </c>
      <c r="O81" s="119">
        <f>'alle Daten'!AE81</f>
        <v>0.22222222222222221</v>
      </c>
      <c r="P81" s="121">
        <f>'alle Daten'!AE81-'alle Daten'!AC81</f>
        <v>-0.13611111111111113</v>
      </c>
      <c r="Q81" s="120">
        <f>'alle Daten'!AH81</f>
        <v>0</v>
      </c>
      <c r="R81" s="119">
        <f>'alle Daten'!AI81</f>
        <v>0</v>
      </c>
      <c r="S81" s="149">
        <f>'alle Daten'!AI81-'alle Daten'!AG81</f>
        <v>-3.3333333333333333E-2</v>
      </c>
    </row>
    <row r="82" spans="2:19" x14ac:dyDescent="0.3">
      <c r="B82" s="148" t="s">
        <v>160</v>
      </c>
      <c r="C82" s="144" t="s">
        <v>167</v>
      </c>
      <c r="D82" s="130" t="s">
        <v>168</v>
      </c>
      <c r="E82" s="117">
        <f>'alle Daten'!F82</f>
        <v>380</v>
      </c>
      <c r="F82" s="117">
        <f>'alle Daten'!J82</f>
        <v>83</v>
      </c>
      <c r="G82" s="119">
        <f>'alle Daten'!N82</f>
        <v>0.21842105263157896</v>
      </c>
      <c r="H82" s="118">
        <f>'alle Daten'!O82</f>
        <v>-5.407894736842106E-2</v>
      </c>
      <c r="I82" s="117">
        <f>'alle Daten'!Q82</f>
        <v>0</v>
      </c>
      <c r="J82" s="158">
        <f>'alle Daten'!U82</f>
        <v>83</v>
      </c>
      <c r="K82" s="120">
        <f>'alle Daten'!Z82</f>
        <v>50</v>
      </c>
      <c r="L82" s="119">
        <f>'alle Daten'!AA82</f>
        <v>0.60240963855421692</v>
      </c>
      <c r="M82" s="121">
        <f>'alle Daten'!AA82-'alle Daten'!Y82</f>
        <v>3.3602299104675604E-2</v>
      </c>
      <c r="N82" s="120">
        <f>'alle Daten'!AD82</f>
        <v>31</v>
      </c>
      <c r="O82" s="119">
        <f>'alle Daten'!AE82</f>
        <v>0.37349397590361444</v>
      </c>
      <c r="P82" s="121">
        <f>'alle Daten'!AE82-'alle Daten'!AC82</f>
        <v>1.569581076599974E-2</v>
      </c>
      <c r="Q82" s="120">
        <f>'alle Daten'!AH82</f>
        <v>2</v>
      </c>
      <c r="R82" s="119">
        <f>'alle Daten'!AI82</f>
        <v>2.4096385542168676E-2</v>
      </c>
      <c r="S82" s="149">
        <f>'alle Daten'!AI82-'alle Daten'!AG82</f>
        <v>-4.9298109870675365E-2</v>
      </c>
    </row>
    <row r="83" spans="2:19" x14ac:dyDescent="0.3">
      <c r="B83" s="148" t="s">
        <v>160</v>
      </c>
      <c r="C83" s="144" t="s">
        <v>169</v>
      </c>
      <c r="D83" s="130" t="s">
        <v>170</v>
      </c>
      <c r="E83" s="117">
        <f>'alle Daten'!F83</f>
        <v>316</v>
      </c>
      <c r="F83" s="117">
        <f>'alle Daten'!J83</f>
        <v>82</v>
      </c>
      <c r="G83" s="119">
        <f>'alle Daten'!N83</f>
        <v>0.25949367088607594</v>
      </c>
      <c r="H83" s="118">
        <f>'alle Daten'!O83</f>
        <v>-0.21001852423587525</v>
      </c>
      <c r="I83" s="117">
        <f>'alle Daten'!Q83</f>
        <v>0</v>
      </c>
      <c r="J83" s="158">
        <f>'alle Daten'!U83</f>
        <v>82</v>
      </c>
      <c r="K83" s="120">
        <f>'alle Daten'!Z83</f>
        <v>39</v>
      </c>
      <c r="L83" s="119">
        <f>'alle Daten'!AA83</f>
        <v>0.47560975609756095</v>
      </c>
      <c r="M83" s="121">
        <f>'alle Daten'!AA83-'alle Daten'!Y83</f>
        <v>4.2276422764227606E-2</v>
      </c>
      <c r="N83" s="120">
        <f>'alle Daten'!AD83</f>
        <v>42</v>
      </c>
      <c r="O83" s="119">
        <f>'alle Daten'!AE83</f>
        <v>0.51219512195121952</v>
      </c>
      <c r="P83" s="121">
        <f>'alle Daten'!AE83-'alle Daten'!AC83</f>
        <v>-3.4471544715447111E-2</v>
      </c>
      <c r="Q83" s="120">
        <f>'alle Daten'!AH83</f>
        <v>1</v>
      </c>
      <c r="R83" s="119">
        <f>'alle Daten'!AI83</f>
        <v>1.2195121951219513E-2</v>
      </c>
      <c r="S83" s="149">
        <f>'alle Daten'!AI83-'alle Daten'!AG83</f>
        <v>-7.8048780487804878E-3</v>
      </c>
    </row>
    <row r="84" spans="2:19" x14ac:dyDescent="0.3">
      <c r="B84" s="148" t="s">
        <v>160</v>
      </c>
      <c r="C84" s="144" t="s">
        <v>171</v>
      </c>
      <c r="D84" s="130" t="s">
        <v>172</v>
      </c>
      <c r="E84" s="117">
        <f>'alle Daten'!F84</f>
        <v>283</v>
      </c>
      <c r="F84" s="117">
        <f>'alle Daten'!J84</f>
        <v>112</v>
      </c>
      <c r="G84" s="119">
        <f>'alle Daten'!N84</f>
        <v>0.39575971731448761</v>
      </c>
      <c r="H84" s="118">
        <f>'alle Daten'!O84</f>
        <v>2.282242358511466E-2</v>
      </c>
      <c r="I84" s="117">
        <f>'alle Daten'!Q84</f>
        <v>0</v>
      </c>
      <c r="J84" s="158">
        <f>'alle Daten'!U84</f>
        <v>112</v>
      </c>
      <c r="K84" s="120">
        <f>'alle Daten'!Z84</f>
        <v>79</v>
      </c>
      <c r="L84" s="119">
        <f>'alle Daten'!AA84</f>
        <v>0.7053571428571429</v>
      </c>
      <c r="M84" s="121">
        <f>'alle Daten'!AA84-'alle Daten'!Y84</f>
        <v>5.9339443742098652E-2</v>
      </c>
      <c r="N84" s="120">
        <f>'alle Daten'!AD84</f>
        <v>32</v>
      </c>
      <c r="O84" s="119">
        <f>'alle Daten'!AE84</f>
        <v>0.2857142857142857</v>
      </c>
      <c r="P84" s="121">
        <f>'alle Daten'!AE84-'alle Daten'!AC84</f>
        <v>-2.4020227560050567E-2</v>
      </c>
      <c r="Q84" s="120">
        <f>'alle Daten'!AH84</f>
        <v>1</v>
      </c>
      <c r="R84" s="119">
        <f>'alle Daten'!AI84</f>
        <v>8.9285714285714281E-3</v>
      </c>
      <c r="S84" s="149">
        <f>'alle Daten'!AI84-'alle Daten'!AG84</f>
        <v>-3.5319216182048044E-2</v>
      </c>
    </row>
    <row r="85" spans="2:19" x14ac:dyDescent="0.3">
      <c r="B85" s="148" t="s">
        <v>160</v>
      </c>
      <c r="C85" s="144" t="s">
        <v>173</v>
      </c>
      <c r="D85" s="130" t="s">
        <v>174</v>
      </c>
      <c r="E85" s="117">
        <f>'alle Daten'!F85</f>
        <v>144</v>
      </c>
      <c r="F85" s="117">
        <f>'alle Daten'!J85</f>
        <v>67</v>
      </c>
      <c r="G85" s="119">
        <f>'alle Daten'!N85</f>
        <v>0.46527777777777779</v>
      </c>
      <c r="H85" s="118">
        <f>'alle Daten'!O85</f>
        <v>-0.11975623582766437</v>
      </c>
      <c r="I85" s="117">
        <f>'alle Daten'!Q85</f>
        <v>0</v>
      </c>
      <c r="J85" s="158">
        <f>'alle Daten'!U85</f>
        <v>67</v>
      </c>
      <c r="K85" s="120">
        <f>'alle Daten'!Z85</f>
        <v>36</v>
      </c>
      <c r="L85" s="119">
        <f>'alle Daten'!AA85</f>
        <v>0.53731343283582089</v>
      </c>
      <c r="M85" s="121">
        <f>'alle Daten'!AA85-'alle Daten'!Y85</f>
        <v>0.10708087469628602</v>
      </c>
      <c r="N85" s="120">
        <f>'alle Daten'!AD85</f>
        <v>30</v>
      </c>
      <c r="O85" s="119">
        <f>'alle Daten'!AE85</f>
        <v>0.44776119402985076</v>
      </c>
      <c r="P85" s="121">
        <f>'alle Daten'!AE85-'alle Daten'!AC85</f>
        <v>-0.12200624783061437</v>
      </c>
      <c r="Q85" s="120">
        <f>'alle Daten'!AH85</f>
        <v>1</v>
      </c>
      <c r="R85" s="119">
        <f>'alle Daten'!AI85</f>
        <v>1.4925373134328358E-2</v>
      </c>
      <c r="S85" s="149">
        <f>'alle Daten'!AI85-'alle Daten'!AG85</f>
        <v>1.4925373134328358E-2</v>
      </c>
    </row>
    <row r="86" spans="2:19" x14ac:dyDescent="0.3">
      <c r="B86" s="148" t="s">
        <v>160</v>
      </c>
      <c r="C86" s="144" t="s">
        <v>175</v>
      </c>
      <c r="D86" s="130" t="s">
        <v>176</v>
      </c>
      <c r="E86" s="117">
        <f>'alle Daten'!F86</f>
        <v>361</v>
      </c>
      <c r="F86" s="117">
        <f>'alle Daten'!J86</f>
        <v>157</v>
      </c>
      <c r="G86" s="119">
        <f>'alle Daten'!N86</f>
        <v>0.43490304709141275</v>
      </c>
      <c r="H86" s="118">
        <f>'alle Daten'!O86</f>
        <v>-5.9691547503181841E-2</v>
      </c>
      <c r="I86" s="117">
        <f>'alle Daten'!Q86</f>
        <v>2</v>
      </c>
      <c r="J86" s="158">
        <f>'alle Daten'!U86</f>
        <v>155</v>
      </c>
      <c r="K86" s="120">
        <f>'alle Daten'!Z86</f>
        <v>154</v>
      </c>
      <c r="L86" s="119">
        <f>'alle Daten'!AA86</f>
        <v>0.99354838709677418</v>
      </c>
      <c r="M86" s="121">
        <f>'alle Daten'!AA86-'alle Daten'!Y86</f>
        <v>7.5965969514356635E-2</v>
      </c>
      <c r="N86" s="120">
        <f>'alle Daten'!AD86</f>
        <v>1</v>
      </c>
      <c r="O86" s="119">
        <f>'alle Daten'!AE86</f>
        <v>6.4516129032258064E-3</v>
      </c>
      <c r="P86" s="121">
        <f>'alle Daten'!AE86-'alle Daten'!AC86</f>
        <v>-3.2009925558312655E-2</v>
      </c>
      <c r="Q86" s="120">
        <f>'alle Daten'!AH86</f>
        <v>0</v>
      </c>
      <c r="R86" s="119">
        <f>'alle Daten'!AI86</f>
        <v>0</v>
      </c>
      <c r="S86" s="149">
        <f>'alle Daten'!AI86-'alle Daten'!AG86</f>
        <v>-4.3956043956043959E-2</v>
      </c>
    </row>
    <row r="87" spans="2:19" x14ac:dyDescent="0.3">
      <c r="B87" s="148" t="s">
        <v>160</v>
      </c>
      <c r="C87" s="144" t="s">
        <v>177</v>
      </c>
      <c r="D87" s="130" t="s">
        <v>178</v>
      </c>
      <c r="E87" s="117">
        <f>'alle Daten'!F87</f>
        <v>250</v>
      </c>
      <c r="F87" s="117">
        <f>'alle Daten'!J87</f>
        <v>132</v>
      </c>
      <c r="G87" s="119">
        <f>'alle Daten'!N87</f>
        <v>0.52800000000000002</v>
      </c>
      <c r="H87" s="118">
        <f>'alle Daten'!O87</f>
        <v>-6.8078431372548986E-2</v>
      </c>
      <c r="I87" s="117">
        <f>'alle Daten'!Q87</f>
        <v>1</v>
      </c>
      <c r="J87" s="158">
        <f>'alle Daten'!U87</f>
        <v>131</v>
      </c>
      <c r="K87" s="120">
        <f>'alle Daten'!Z87</f>
        <v>128</v>
      </c>
      <c r="L87" s="119">
        <f>'alle Daten'!AA87</f>
        <v>0.97709923664122134</v>
      </c>
      <c r="M87" s="121">
        <f>'alle Daten'!AA87-'alle Daten'!Y87</f>
        <v>3.043256997455468E-2</v>
      </c>
      <c r="N87" s="120">
        <f>'alle Daten'!AD87</f>
        <v>1</v>
      </c>
      <c r="O87" s="119">
        <f>'alle Daten'!AE87</f>
        <v>7.6335877862595417E-3</v>
      </c>
      <c r="P87" s="121">
        <f>'alle Daten'!AE87-'alle Daten'!AC87</f>
        <v>-4.5699745547073796E-2</v>
      </c>
      <c r="Q87" s="120">
        <f>'alle Daten'!AH87</f>
        <v>2</v>
      </c>
      <c r="R87" s="119">
        <f>'alle Daten'!AI87</f>
        <v>1.5267175572519083E-2</v>
      </c>
      <c r="S87" s="149">
        <f>'alle Daten'!AI87-'alle Daten'!AG87</f>
        <v>1.5267175572519083E-2</v>
      </c>
    </row>
    <row r="88" spans="2:19" x14ac:dyDescent="0.3">
      <c r="B88" s="148" t="s">
        <v>440</v>
      </c>
      <c r="C88" s="144" t="s">
        <v>179</v>
      </c>
      <c r="D88" s="130" t="s">
        <v>180</v>
      </c>
      <c r="E88" s="117">
        <f>'alle Daten'!F88</f>
        <v>408</v>
      </c>
      <c r="F88" s="117">
        <f>'alle Daten'!J88</f>
        <v>113</v>
      </c>
      <c r="G88" s="119">
        <f>'alle Daten'!N88</f>
        <v>0.27696078431372551</v>
      </c>
      <c r="H88" s="118">
        <f>'alle Daten'!O88</f>
        <v>-0.16627065673430941</v>
      </c>
      <c r="I88" s="117">
        <f>'alle Daten'!Q88</f>
        <v>0</v>
      </c>
      <c r="J88" s="158">
        <f>'alle Daten'!U88</f>
        <v>113</v>
      </c>
      <c r="K88" s="120">
        <f>'alle Daten'!Z88</f>
        <v>106</v>
      </c>
      <c r="L88" s="119">
        <f>'alle Daten'!AA88</f>
        <v>0.93805309734513276</v>
      </c>
      <c r="M88" s="121">
        <f>'alle Daten'!AA88-'alle Daten'!Y88</f>
        <v>7.6666958731271384E-2</v>
      </c>
      <c r="N88" s="120">
        <f>'alle Daten'!AD88</f>
        <v>4</v>
      </c>
      <c r="O88" s="119">
        <f>'alle Daten'!AE88</f>
        <v>3.5398230088495575E-2</v>
      </c>
      <c r="P88" s="121">
        <f>'alle Daten'!AE88-'alle Daten'!AC88</f>
        <v>-3.8859195654078679E-2</v>
      </c>
      <c r="Q88" s="120">
        <f>'alle Daten'!AH88</f>
        <v>3</v>
      </c>
      <c r="R88" s="119">
        <f>'alle Daten'!AI88</f>
        <v>2.6548672566371681E-2</v>
      </c>
      <c r="S88" s="149">
        <f>'alle Daten'!AI88-'alle Daten'!AG88</f>
        <v>-3.7807763077192677E-2</v>
      </c>
    </row>
    <row r="89" spans="2:19" x14ac:dyDescent="0.3">
      <c r="B89" s="148" t="s">
        <v>440</v>
      </c>
      <c r="C89" s="144" t="s">
        <v>181</v>
      </c>
      <c r="D89" s="130" t="s">
        <v>182</v>
      </c>
      <c r="E89" s="117">
        <f>'alle Daten'!F89</f>
        <v>605</v>
      </c>
      <c r="F89" s="117">
        <f>'alle Daten'!J89</f>
        <v>193</v>
      </c>
      <c r="G89" s="119">
        <f>'alle Daten'!N89</f>
        <v>0.31900826446280994</v>
      </c>
      <c r="H89" s="118">
        <f>'alle Daten'!O89</f>
        <v>-3.6241592932093059E-3</v>
      </c>
      <c r="I89" s="117">
        <f>'alle Daten'!Q89</f>
        <v>1</v>
      </c>
      <c r="J89" s="158">
        <f>'alle Daten'!U89</f>
        <v>192</v>
      </c>
      <c r="K89" s="120">
        <f>'alle Daten'!Z89</f>
        <v>121</v>
      </c>
      <c r="L89" s="119">
        <f>'alle Daten'!AA89</f>
        <v>0.63020833333333337</v>
      </c>
      <c r="M89" s="121">
        <f>'alle Daten'!AA89-'alle Daten'!Y89</f>
        <v>-1.1205808080808066E-2</v>
      </c>
      <c r="N89" s="120">
        <f>'alle Daten'!AD89</f>
        <v>65</v>
      </c>
      <c r="O89" s="119">
        <f>'alle Daten'!AE89</f>
        <v>0.33854166666666669</v>
      </c>
      <c r="P89" s="121">
        <f>'alle Daten'!AE89-'alle Daten'!AC89</f>
        <v>4.5612373737373757E-2</v>
      </c>
      <c r="Q89" s="120">
        <f>'alle Daten'!AH89</f>
        <v>6</v>
      </c>
      <c r="R89" s="119">
        <f>'alle Daten'!AI89</f>
        <v>3.125E-2</v>
      </c>
      <c r="S89" s="149">
        <f>'alle Daten'!AI89-'alle Daten'!AG89</f>
        <v>-3.4406565656565663E-2</v>
      </c>
    </row>
    <row r="90" spans="2:19" x14ac:dyDescent="0.3">
      <c r="B90" s="148" t="s">
        <v>440</v>
      </c>
      <c r="C90" s="144" t="s">
        <v>183</v>
      </c>
      <c r="D90" s="130" t="s">
        <v>184</v>
      </c>
      <c r="E90" s="117">
        <f>'alle Daten'!F90</f>
        <v>571</v>
      </c>
      <c r="F90" s="117">
        <f>'alle Daten'!J90</f>
        <v>39</v>
      </c>
      <c r="G90" s="119">
        <f>'alle Daten'!N90</f>
        <v>6.8301225919439573E-2</v>
      </c>
      <c r="H90" s="118">
        <f>'alle Daten'!O90</f>
        <v>-2.5869177668004367E-2</v>
      </c>
      <c r="I90" s="117">
        <f>'alle Daten'!Q90</f>
        <v>0</v>
      </c>
      <c r="J90" s="158">
        <f>'alle Daten'!U90</f>
        <v>39</v>
      </c>
      <c r="K90" s="120">
        <f>'alle Daten'!Z90</f>
        <v>38</v>
      </c>
      <c r="L90" s="119">
        <f>'alle Daten'!AA90</f>
        <v>0.97435897435897434</v>
      </c>
      <c r="M90" s="121">
        <f>'alle Daten'!AA90-'alle Daten'!Y90</f>
        <v>4.5787545787545736E-2</v>
      </c>
      <c r="N90" s="120">
        <f>'alle Daten'!AD90</f>
        <v>1</v>
      </c>
      <c r="O90" s="119">
        <f>'alle Daten'!AE90</f>
        <v>2.564102564102564E-2</v>
      </c>
      <c r="P90" s="121">
        <f>'alle Daten'!AE90-'alle Daten'!AC90</f>
        <v>1.8315018315018319E-3</v>
      </c>
      <c r="Q90" s="120">
        <f>'alle Daten'!AH90</f>
        <v>0</v>
      </c>
      <c r="R90" s="119">
        <f>'alle Daten'!AI90</f>
        <v>0</v>
      </c>
      <c r="S90" s="149">
        <f>'alle Daten'!AI90-'alle Daten'!AG90</f>
        <v>-4.7619047619047616E-2</v>
      </c>
    </row>
    <row r="91" spans="2:19" x14ac:dyDescent="0.3">
      <c r="B91" s="148" t="s">
        <v>440</v>
      </c>
      <c r="C91" s="144" t="s">
        <v>185</v>
      </c>
      <c r="D91" s="130" t="s">
        <v>186</v>
      </c>
      <c r="E91" s="117">
        <f>'alle Daten'!F91</f>
        <v>170</v>
      </c>
      <c r="F91" s="117">
        <f>'alle Daten'!J91</f>
        <v>77</v>
      </c>
      <c r="G91" s="119">
        <f>'alle Daten'!N91</f>
        <v>0.45294117647058824</v>
      </c>
      <c r="H91" s="118">
        <f>'alle Daten'!O91</f>
        <v>3.4462915601022992E-2</v>
      </c>
      <c r="I91" s="117">
        <f>'alle Daten'!Q91</f>
        <v>1</v>
      </c>
      <c r="J91" s="158">
        <f>'alle Daten'!U91</f>
        <v>76</v>
      </c>
      <c r="K91" s="120">
        <f>'alle Daten'!Z91</f>
        <v>41</v>
      </c>
      <c r="L91" s="119">
        <f>'alle Daten'!AA91</f>
        <v>0.53947368421052633</v>
      </c>
      <c r="M91" s="121">
        <f>'alle Daten'!AA91-'alle Daten'!Y91</f>
        <v>-3.1954887218045069E-2</v>
      </c>
      <c r="N91" s="120">
        <f>'alle Daten'!AD91</f>
        <v>26</v>
      </c>
      <c r="O91" s="119">
        <f>'alle Daten'!AE91</f>
        <v>0.34210526315789475</v>
      </c>
      <c r="P91" s="121">
        <f>'alle Daten'!AE91-'alle Daten'!AC91</f>
        <v>4.3403964456596056E-2</v>
      </c>
      <c r="Q91" s="120">
        <f>'alle Daten'!AH91</f>
        <v>9</v>
      </c>
      <c r="R91" s="119">
        <f>'alle Daten'!AI91</f>
        <v>0.11842105263157894</v>
      </c>
      <c r="S91" s="149">
        <f>'alle Daten'!AI91-'alle Daten'!AG91</f>
        <v>-1.1449077238550917E-2</v>
      </c>
    </row>
    <row r="92" spans="2:19" x14ac:dyDescent="0.3">
      <c r="B92" s="148" t="s">
        <v>440</v>
      </c>
      <c r="C92" s="144" t="s">
        <v>187</v>
      </c>
      <c r="D92" s="130" t="s">
        <v>188</v>
      </c>
      <c r="E92" s="117">
        <f>'alle Daten'!F92</f>
        <v>135</v>
      </c>
      <c r="F92" s="117">
        <f>'alle Daten'!J92</f>
        <v>46</v>
      </c>
      <c r="G92" s="119">
        <f>'alle Daten'!N92</f>
        <v>0.34074074074074073</v>
      </c>
      <c r="H92" s="118">
        <f>'alle Daten'!O92</f>
        <v>-6.6444888001774227E-2</v>
      </c>
      <c r="I92" s="117">
        <f>'alle Daten'!Q92</f>
        <v>0</v>
      </c>
      <c r="J92" s="158">
        <f>'alle Daten'!U92</f>
        <v>46</v>
      </c>
      <c r="K92" s="120">
        <f>'alle Daten'!Z92</f>
        <v>34</v>
      </c>
      <c r="L92" s="119">
        <f>'alle Daten'!AA92</f>
        <v>0.73913043478260865</v>
      </c>
      <c r="M92" s="121">
        <f>'alle Daten'!AA92-'alle Daten'!Y92</f>
        <v>-8.1765087605451092E-2</v>
      </c>
      <c r="N92" s="120">
        <f>'alle Daten'!AD92</f>
        <v>11</v>
      </c>
      <c r="O92" s="119">
        <f>'alle Daten'!AE92</f>
        <v>0.2391304347826087</v>
      </c>
      <c r="P92" s="121">
        <f>'alle Daten'!AE92-'alle Daten'!AC92</f>
        <v>6.0025957170668415E-2</v>
      </c>
      <c r="Q92" s="120">
        <f>'alle Daten'!AH92</f>
        <v>1</v>
      </c>
      <c r="R92" s="119">
        <f>'alle Daten'!AI92</f>
        <v>2.1739130434782608E-2</v>
      </c>
      <c r="S92" s="149">
        <f>'alle Daten'!AI92-'alle Daten'!AG92</f>
        <v>2.1739130434782608E-2</v>
      </c>
    </row>
    <row r="93" spans="2:19" x14ac:dyDescent="0.3">
      <c r="B93" s="148" t="s">
        <v>440</v>
      </c>
      <c r="C93" s="144" t="s">
        <v>189</v>
      </c>
      <c r="D93" s="130" t="s">
        <v>190</v>
      </c>
      <c r="E93" s="117">
        <f>'alle Daten'!F93</f>
        <v>401</v>
      </c>
      <c r="F93" s="117">
        <f>'alle Daten'!J93</f>
        <v>139</v>
      </c>
      <c r="G93" s="119">
        <f>'alle Daten'!N93</f>
        <v>0.34663341645885287</v>
      </c>
      <c r="H93" s="118">
        <f>'alle Daten'!O93</f>
        <v>-6.3276493451057014E-2</v>
      </c>
      <c r="I93" s="117">
        <f>'alle Daten'!Q93</f>
        <v>3</v>
      </c>
      <c r="J93" s="158">
        <f>'alle Daten'!U93</f>
        <v>136</v>
      </c>
      <c r="K93" s="120">
        <f>'alle Daten'!Z93</f>
        <v>123</v>
      </c>
      <c r="L93" s="119">
        <f>'alle Daten'!AA93</f>
        <v>0.90441176470588236</v>
      </c>
      <c r="M93" s="121">
        <f>'alle Daten'!AA93-'alle Daten'!Y93</f>
        <v>2.6633986928104592E-2</v>
      </c>
      <c r="N93" s="120">
        <f>'alle Daten'!AD93</f>
        <v>6</v>
      </c>
      <c r="O93" s="119">
        <f>'alle Daten'!AE93</f>
        <v>4.4117647058823532E-2</v>
      </c>
      <c r="P93" s="121">
        <f>'alle Daten'!AE93-'alle Daten'!AC93</f>
        <v>-7.2549019607843129E-2</v>
      </c>
      <c r="Q93" s="120">
        <f>'alle Daten'!AH93</f>
        <v>7</v>
      </c>
      <c r="R93" s="119">
        <f>'alle Daten'!AI93</f>
        <v>5.1470588235294115E-2</v>
      </c>
      <c r="S93" s="149">
        <f>'alle Daten'!AI93-'alle Daten'!AG93</f>
        <v>4.5915032679738559E-2</v>
      </c>
    </row>
    <row r="94" spans="2:19" x14ac:dyDescent="0.3">
      <c r="B94" s="148" t="s">
        <v>440</v>
      </c>
      <c r="C94" s="144" t="s">
        <v>191</v>
      </c>
      <c r="D94" s="130" t="s">
        <v>192</v>
      </c>
      <c r="E94" s="117">
        <f>'alle Daten'!F94</f>
        <v>204</v>
      </c>
      <c r="F94" s="117">
        <f>'alle Daten'!J94</f>
        <v>109</v>
      </c>
      <c r="G94" s="119">
        <f>'alle Daten'!N94</f>
        <v>0.53431372549019607</v>
      </c>
      <c r="H94" s="118">
        <f>'alle Daten'!O94</f>
        <v>3.4313725490196068E-2</v>
      </c>
      <c r="I94" s="117">
        <f>'alle Daten'!Q94</f>
        <v>0</v>
      </c>
      <c r="J94" s="158">
        <f>'alle Daten'!U94</f>
        <v>109</v>
      </c>
      <c r="K94" s="120">
        <f>'alle Daten'!Z94</f>
        <v>93</v>
      </c>
      <c r="L94" s="119">
        <f>'alle Daten'!AA94</f>
        <v>0.85321100917431192</v>
      </c>
      <c r="M94" s="121">
        <f>'alle Daten'!AA94-'alle Daten'!Y94</f>
        <v>-4.9701612184911426E-2</v>
      </c>
      <c r="N94" s="120">
        <f>'alle Daten'!AD94</f>
        <v>11</v>
      </c>
      <c r="O94" s="119">
        <f>'alle Daten'!AE94</f>
        <v>0.10091743119266056</v>
      </c>
      <c r="P94" s="121">
        <f>'alle Daten'!AE94-'alle Daten'!AC94</f>
        <v>3.8300525518838585E-3</v>
      </c>
      <c r="Q94" s="120">
        <f>'alle Daten'!AH94</f>
        <v>5</v>
      </c>
      <c r="R94" s="119">
        <f>'alle Daten'!AI94</f>
        <v>4.5871559633027525E-2</v>
      </c>
      <c r="S94" s="149">
        <f>'alle Daten'!AI94-'alle Daten'!AG94</f>
        <v>4.5871559633027525E-2</v>
      </c>
    </row>
    <row r="95" spans="2:19" x14ac:dyDescent="0.3">
      <c r="B95" s="148" t="s">
        <v>440</v>
      </c>
      <c r="C95" s="144" t="s">
        <v>193</v>
      </c>
      <c r="D95" s="130" t="s">
        <v>194</v>
      </c>
      <c r="E95" s="117">
        <f>'alle Daten'!F95</f>
        <v>741</v>
      </c>
      <c r="F95" s="117">
        <f>'alle Daten'!J95</f>
        <v>246</v>
      </c>
      <c r="G95" s="119">
        <f>'alle Daten'!N95</f>
        <v>0.33198380566801622</v>
      </c>
      <c r="H95" s="118">
        <f>'alle Daten'!O95</f>
        <v>-6.3365031541286088E-2</v>
      </c>
      <c r="I95" s="117">
        <f>'alle Daten'!Q95</f>
        <v>8</v>
      </c>
      <c r="J95" s="158">
        <f>'alle Daten'!U95</f>
        <v>238</v>
      </c>
      <c r="K95" s="120">
        <f>'alle Daten'!Z95</f>
        <v>172</v>
      </c>
      <c r="L95" s="119">
        <f>'alle Daten'!AA95</f>
        <v>0.72268907563025209</v>
      </c>
      <c r="M95" s="121">
        <f>'alle Daten'!AA95-'alle Daten'!Y95</f>
        <v>-2.9819285573761345E-2</v>
      </c>
      <c r="N95" s="120">
        <f>'alle Daten'!AD95</f>
        <v>40</v>
      </c>
      <c r="O95" s="119">
        <f>'alle Daten'!AE95</f>
        <v>0.16806722689075632</v>
      </c>
      <c r="P95" s="121">
        <f>'alle Daten'!AE95-'alle Daten'!AC95</f>
        <v>6.4388297124870028E-2</v>
      </c>
      <c r="Q95" s="120">
        <f>'alle Daten'!AH95</f>
        <v>26</v>
      </c>
      <c r="R95" s="119">
        <f>'alle Daten'!AI95</f>
        <v>0.1092436974789916</v>
      </c>
      <c r="S95" s="149">
        <f>'alle Daten'!AI95-'alle Daten'!AG95</f>
        <v>-3.4569011551108725E-2</v>
      </c>
    </row>
    <row r="96" spans="2:19" x14ac:dyDescent="0.3">
      <c r="B96" s="148" t="s">
        <v>440</v>
      </c>
      <c r="C96" s="144" t="s">
        <v>195</v>
      </c>
      <c r="D96" s="130" t="s">
        <v>196</v>
      </c>
      <c r="E96" s="117">
        <f>'alle Daten'!F96</f>
        <v>480</v>
      </c>
      <c r="F96" s="117">
        <f>'alle Daten'!J96</f>
        <v>153</v>
      </c>
      <c r="G96" s="119">
        <f>'alle Daten'!N96</f>
        <v>0.31874999999999998</v>
      </c>
      <c r="H96" s="118">
        <f>'alle Daten'!O96</f>
        <v>-5.1113013698630139E-2</v>
      </c>
      <c r="I96" s="117">
        <f>'alle Daten'!Q96</f>
        <v>0</v>
      </c>
      <c r="J96" s="158">
        <f>'alle Daten'!U96</f>
        <v>153</v>
      </c>
      <c r="K96" s="120">
        <f>'alle Daten'!Z96</f>
        <v>131</v>
      </c>
      <c r="L96" s="119">
        <f>'alle Daten'!AA96</f>
        <v>0.85620915032679734</v>
      </c>
      <c r="M96" s="121">
        <f>'alle Daten'!AA96-'alle Daten'!Y96</f>
        <v>-5.8684466694479243E-2</v>
      </c>
      <c r="N96" s="120">
        <f>'alle Daten'!AD96</f>
        <v>7</v>
      </c>
      <c r="O96" s="119">
        <f>'alle Daten'!AE96</f>
        <v>4.5751633986928102E-2</v>
      </c>
      <c r="P96" s="121">
        <f>'alle Daten'!AE96-'alle Daten'!AC96</f>
        <v>8.517591433736614E-3</v>
      </c>
      <c r="Q96" s="120">
        <f>'alle Daten'!AH96</f>
        <v>15</v>
      </c>
      <c r="R96" s="119">
        <f>'alle Daten'!AI96</f>
        <v>9.8039215686274508E-2</v>
      </c>
      <c r="S96" s="149">
        <f>'alle Daten'!AI96-'alle Daten'!AG96</f>
        <v>5.0166875260742594E-2</v>
      </c>
    </row>
    <row r="97" spans="2:19" x14ac:dyDescent="0.3">
      <c r="B97" s="148" t="s">
        <v>440</v>
      </c>
      <c r="C97" s="144" t="s">
        <v>197</v>
      </c>
      <c r="D97" s="130" t="s">
        <v>198</v>
      </c>
      <c r="E97" s="117">
        <f>'alle Daten'!F97</f>
        <v>696</v>
      </c>
      <c r="F97" s="117">
        <f>'alle Daten'!J97</f>
        <v>203</v>
      </c>
      <c r="G97" s="119">
        <f>'alle Daten'!N97</f>
        <v>0.29166666666666669</v>
      </c>
      <c r="H97" s="118">
        <f>'alle Daten'!O97</f>
        <v>-4.2561521252796386E-2</v>
      </c>
      <c r="I97" s="117">
        <f>'alle Daten'!Q97</f>
        <v>2</v>
      </c>
      <c r="J97" s="158">
        <f>'alle Daten'!U97</f>
        <v>201</v>
      </c>
      <c r="K97" s="120">
        <f>'alle Daten'!Z97</f>
        <v>142</v>
      </c>
      <c r="L97" s="119">
        <f>'alle Daten'!AA97</f>
        <v>0.70646766169154229</v>
      </c>
      <c r="M97" s="121">
        <f>'alle Daten'!AA97-'alle Daten'!Y97</f>
        <v>-7.5790402824586711E-2</v>
      </c>
      <c r="N97" s="120">
        <f>'alle Daten'!AD97</f>
        <v>57</v>
      </c>
      <c r="O97" s="119">
        <f>'alle Daten'!AE97</f>
        <v>0.28358208955223879</v>
      </c>
      <c r="P97" s="121">
        <f>'alle Daten'!AE97-'alle Daten'!AC97</f>
        <v>0.12632402503610976</v>
      </c>
      <c r="Q97" s="120">
        <f>'alle Daten'!AH97</f>
        <v>2</v>
      </c>
      <c r="R97" s="119">
        <f>'alle Daten'!AI97</f>
        <v>9.9502487562189053E-3</v>
      </c>
      <c r="S97" s="149">
        <f>'alle Daten'!AI97-'alle Daten'!AG97</f>
        <v>-5.0533622211523035E-2</v>
      </c>
    </row>
    <row r="98" spans="2:19" x14ac:dyDescent="0.3">
      <c r="B98" s="148" t="s">
        <v>440</v>
      </c>
      <c r="C98" s="144" t="s">
        <v>199</v>
      </c>
      <c r="D98" s="130" t="s">
        <v>200</v>
      </c>
      <c r="E98" s="117">
        <f>'alle Daten'!F98</f>
        <v>291</v>
      </c>
      <c r="F98" s="117">
        <f>'alle Daten'!J98</f>
        <v>84</v>
      </c>
      <c r="G98" s="119">
        <f>'alle Daten'!N98</f>
        <v>0.28865979381443296</v>
      </c>
      <c r="H98" s="118">
        <f>'alle Daten'!O98</f>
        <v>-0.14220837338813941</v>
      </c>
      <c r="I98" s="117">
        <f>'alle Daten'!Q98</f>
        <v>1</v>
      </c>
      <c r="J98" s="158">
        <f>'alle Daten'!U98</f>
        <v>83</v>
      </c>
      <c r="K98" s="120">
        <f>'alle Daten'!Z98</f>
        <v>79</v>
      </c>
      <c r="L98" s="119">
        <f>'alle Daten'!AA98</f>
        <v>0.95180722891566261</v>
      </c>
      <c r="M98" s="121">
        <f>'alle Daten'!AA98-'alle Daten'!Y98</f>
        <v>0.14729595072017387</v>
      </c>
      <c r="N98" s="120">
        <f>'alle Daten'!AD98</f>
        <v>2</v>
      </c>
      <c r="O98" s="119">
        <f>'alle Daten'!AE98</f>
        <v>2.4096385542168676E-2</v>
      </c>
      <c r="P98" s="121">
        <f>'alle Daten'!AE98-'alle Daten'!AC98</f>
        <v>-0.14131714829241779</v>
      </c>
      <c r="Q98" s="120">
        <f>'alle Daten'!AH98</f>
        <v>2</v>
      </c>
      <c r="R98" s="119">
        <f>'alle Daten'!AI98</f>
        <v>2.4096385542168676E-2</v>
      </c>
      <c r="S98" s="149">
        <f>'alle Daten'!AI98-'alle Daten'!AG98</f>
        <v>-5.9788024277561344E-3</v>
      </c>
    </row>
    <row r="99" spans="2:19" x14ac:dyDescent="0.3">
      <c r="B99" s="148" t="s">
        <v>440</v>
      </c>
      <c r="C99" s="144" t="s">
        <v>201</v>
      </c>
      <c r="D99" s="130" t="s">
        <v>202</v>
      </c>
      <c r="E99" s="117">
        <f>'alle Daten'!F99</f>
        <v>385</v>
      </c>
      <c r="F99" s="117">
        <f>'alle Daten'!J99</f>
        <v>63</v>
      </c>
      <c r="G99" s="119">
        <f>'alle Daten'!N99</f>
        <v>0.16363636363636364</v>
      </c>
      <c r="H99" s="118">
        <f>'alle Daten'!O99</f>
        <v>-5.6258924321751558E-2</v>
      </c>
      <c r="I99" s="117">
        <f>'alle Daten'!Q99</f>
        <v>1</v>
      </c>
      <c r="J99" s="158">
        <f>'alle Daten'!U99</f>
        <v>62</v>
      </c>
      <c r="K99" s="120">
        <f>'alle Daten'!Z99</f>
        <v>60</v>
      </c>
      <c r="L99" s="119">
        <f>'alle Daten'!AA99</f>
        <v>0.967741935483871</v>
      </c>
      <c r="M99" s="121">
        <f>'alle Daten'!AA99-'alle Daten'!Y99</f>
        <v>0.22964669738863286</v>
      </c>
      <c r="N99" s="120">
        <f>'alle Daten'!AD99</f>
        <v>1</v>
      </c>
      <c r="O99" s="119">
        <f>'alle Daten'!AE99</f>
        <v>1.6129032258064516E-2</v>
      </c>
      <c r="P99" s="121">
        <f>'alle Daten'!AE99-'alle Daten'!AC99</f>
        <v>-0.19815668202764974</v>
      </c>
      <c r="Q99" s="120">
        <f>'alle Daten'!AH99</f>
        <v>1</v>
      </c>
      <c r="R99" s="119">
        <f>'alle Daten'!AI99</f>
        <v>1.6129032258064516E-2</v>
      </c>
      <c r="S99" s="149">
        <f>'alle Daten'!AI99-'alle Daten'!AG99</f>
        <v>-3.1490015360983101E-2</v>
      </c>
    </row>
    <row r="100" spans="2:19" x14ac:dyDescent="0.3">
      <c r="B100" s="148" t="s">
        <v>440</v>
      </c>
      <c r="C100" s="144" t="s">
        <v>203</v>
      </c>
      <c r="D100" s="130" t="s">
        <v>204</v>
      </c>
      <c r="E100" s="117">
        <f>'alle Daten'!F100</f>
        <v>485</v>
      </c>
      <c r="F100" s="117">
        <f>'alle Daten'!J100</f>
        <v>132</v>
      </c>
      <c r="G100" s="119">
        <f>'alle Daten'!N100</f>
        <v>0.27216494845360822</v>
      </c>
      <c r="H100" s="118">
        <f>'alle Daten'!O100</f>
        <v>-1.1023782790650638E-3</v>
      </c>
      <c r="I100" s="117">
        <f>'alle Daten'!Q100</f>
        <v>0</v>
      </c>
      <c r="J100" s="158">
        <f>'alle Daten'!U100</f>
        <v>132</v>
      </c>
      <c r="K100" s="120">
        <f>'alle Daten'!Z100</f>
        <v>117</v>
      </c>
      <c r="L100" s="119">
        <f>'alle Daten'!AA100</f>
        <v>0.88636363636363635</v>
      </c>
      <c r="M100" s="121">
        <f>'alle Daten'!AA100-'alle Daten'!Y100</f>
        <v>5.3030303030302983E-2</v>
      </c>
      <c r="N100" s="120">
        <f>'alle Daten'!AD100</f>
        <v>8</v>
      </c>
      <c r="O100" s="119">
        <f>'alle Daten'!AE100</f>
        <v>6.0606060606060608E-2</v>
      </c>
      <c r="P100" s="121">
        <f>'alle Daten'!AE100-'alle Daten'!AC100</f>
        <v>9.8814229249011842E-3</v>
      </c>
      <c r="Q100" s="120">
        <f>'alle Daten'!AH100</f>
        <v>7</v>
      </c>
      <c r="R100" s="119">
        <f>'alle Daten'!AI100</f>
        <v>5.3030303030303032E-2</v>
      </c>
      <c r="S100" s="149">
        <f>'alle Daten'!AI100-'alle Daten'!AG100</f>
        <v>-6.2911725955204223E-2</v>
      </c>
    </row>
    <row r="101" spans="2:19" x14ac:dyDescent="0.3">
      <c r="B101" s="148" t="s">
        <v>440</v>
      </c>
      <c r="C101" s="144" t="s">
        <v>205</v>
      </c>
      <c r="D101" s="130" t="s">
        <v>206</v>
      </c>
      <c r="E101" s="117">
        <f>'alle Daten'!F101</f>
        <v>181</v>
      </c>
      <c r="F101" s="117">
        <f>'alle Daten'!J101</f>
        <v>70</v>
      </c>
      <c r="G101" s="119">
        <f>'alle Daten'!N101</f>
        <v>0.38674033149171272</v>
      </c>
      <c r="H101" s="118">
        <f>'alle Daten'!O101</f>
        <v>-6.538732808275538E-2</v>
      </c>
      <c r="I101" s="117">
        <f>'alle Daten'!Q101</f>
        <v>0</v>
      </c>
      <c r="J101" s="158">
        <f>'alle Daten'!U101</f>
        <v>70</v>
      </c>
      <c r="K101" s="120">
        <f>'alle Daten'!Z101</f>
        <v>62</v>
      </c>
      <c r="L101" s="119">
        <f>'alle Daten'!AA101</f>
        <v>0.88571428571428568</v>
      </c>
      <c r="M101" s="121">
        <f>'alle Daten'!AA101-'alle Daten'!Y101</f>
        <v>5.2380952380952306E-2</v>
      </c>
      <c r="N101" s="120">
        <f>'alle Daten'!AD101</f>
        <v>7</v>
      </c>
      <c r="O101" s="119">
        <f>'alle Daten'!AE101</f>
        <v>0.1</v>
      </c>
      <c r="P101" s="121">
        <f>'alle Daten'!AE101-'alle Daten'!AC101</f>
        <v>-6.6666666666666652E-2</v>
      </c>
      <c r="Q101" s="120">
        <f>'alle Daten'!AH101</f>
        <v>1</v>
      </c>
      <c r="R101" s="119">
        <f>'alle Daten'!AI101</f>
        <v>1.4285714285714285E-2</v>
      </c>
      <c r="S101" s="149">
        <f>'alle Daten'!AI101-'alle Daten'!AG101</f>
        <v>1.4285714285714285E-2</v>
      </c>
    </row>
    <row r="102" spans="2:19" x14ac:dyDescent="0.3">
      <c r="B102" s="148" t="s">
        <v>440</v>
      </c>
      <c r="C102" s="144" t="s">
        <v>207</v>
      </c>
      <c r="D102" s="130" t="s">
        <v>208</v>
      </c>
      <c r="E102" s="117">
        <f>'alle Daten'!F102</f>
        <v>618</v>
      </c>
      <c r="F102" s="117">
        <f>'alle Daten'!J102</f>
        <v>154</v>
      </c>
      <c r="G102" s="119">
        <f>'alle Daten'!N102</f>
        <v>0.24919093851132687</v>
      </c>
      <c r="H102" s="118">
        <f>'alle Daten'!O102</f>
        <v>-5.5085377278146802E-2</v>
      </c>
      <c r="I102" s="117">
        <f>'alle Daten'!Q102</f>
        <v>1</v>
      </c>
      <c r="J102" s="158">
        <f>'alle Daten'!U102</f>
        <v>153</v>
      </c>
      <c r="K102" s="120">
        <f>'alle Daten'!Z102</f>
        <v>130</v>
      </c>
      <c r="L102" s="119">
        <f>'alle Daten'!AA102</f>
        <v>0.84967320261437906</v>
      </c>
      <c r="M102" s="121">
        <f>'alle Daten'!AA102-'alle Daten'!Y102</f>
        <v>-5.7430622522232966E-2</v>
      </c>
      <c r="N102" s="120">
        <f>'alle Daten'!AD102</f>
        <v>13</v>
      </c>
      <c r="O102" s="119">
        <f>'alle Daten'!AE102</f>
        <v>8.4967320261437912E-2</v>
      </c>
      <c r="P102" s="121">
        <f>'alle Daten'!AE102-'alle Daten'!AC102</f>
        <v>1.3929068895317698E-2</v>
      </c>
      <c r="Q102" s="120">
        <f>'alle Daten'!AH102</f>
        <v>10</v>
      </c>
      <c r="R102" s="119">
        <f>'alle Daten'!AI102</f>
        <v>6.535947712418301E-2</v>
      </c>
      <c r="S102" s="149">
        <f>'alle Daten'!AI102-'alle Daten'!AG102</f>
        <v>4.3501553626915254E-2</v>
      </c>
    </row>
    <row r="103" spans="2:19" x14ac:dyDescent="0.3">
      <c r="B103" s="148" t="s">
        <v>440</v>
      </c>
      <c r="C103" s="144" t="s">
        <v>209</v>
      </c>
      <c r="D103" s="130" t="s">
        <v>210</v>
      </c>
      <c r="E103" s="117">
        <f>'alle Daten'!F103</f>
        <v>382</v>
      </c>
      <c r="F103" s="117">
        <f>'alle Daten'!J103</f>
        <v>107</v>
      </c>
      <c r="G103" s="119">
        <f>'alle Daten'!N103</f>
        <v>0.28010471204188481</v>
      </c>
      <c r="H103" s="118">
        <f>'alle Daten'!O103</f>
        <v>3.1439277281593014E-3</v>
      </c>
      <c r="I103" s="117">
        <f>'alle Daten'!Q103</f>
        <v>6</v>
      </c>
      <c r="J103" s="158">
        <f>'alle Daten'!U103</f>
        <v>101</v>
      </c>
      <c r="K103" s="120">
        <f>'alle Daten'!Z103</f>
        <v>84</v>
      </c>
      <c r="L103" s="119">
        <f>'alle Daten'!AA103</f>
        <v>0.83168316831683164</v>
      </c>
      <c r="M103" s="121">
        <f>'alle Daten'!AA103-'alle Daten'!Y103</f>
        <v>0.12371856654692015</v>
      </c>
      <c r="N103" s="120">
        <f>'alle Daten'!AD103</f>
        <v>6</v>
      </c>
      <c r="O103" s="119">
        <f>'alle Daten'!AE103</f>
        <v>5.9405940594059403E-2</v>
      </c>
      <c r="P103" s="121">
        <f>'alle Daten'!AE103-'alle Daten'!AC103</f>
        <v>-8.2186979759922896E-2</v>
      </c>
      <c r="Q103" s="120">
        <f>'alle Daten'!AH103</f>
        <v>11</v>
      </c>
      <c r="R103" s="119">
        <f>'alle Daten'!AI103</f>
        <v>0.10891089108910891</v>
      </c>
      <c r="S103" s="149">
        <f>'alle Daten'!AI103-'alle Daten'!AG103</f>
        <v>-4.1531586786997296E-2</v>
      </c>
    </row>
    <row r="104" spans="2:19" x14ac:dyDescent="0.3">
      <c r="B104" s="148" t="s">
        <v>440</v>
      </c>
      <c r="C104" s="144" t="s">
        <v>211</v>
      </c>
      <c r="D104" s="130" t="s">
        <v>212</v>
      </c>
      <c r="E104" s="117">
        <f>'alle Daten'!F104</f>
        <v>347</v>
      </c>
      <c r="F104" s="117">
        <f>'alle Daten'!J104</f>
        <v>184</v>
      </c>
      <c r="G104" s="119">
        <f>'alle Daten'!N104</f>
        <v>0.53025936599423629</v>
      </c>
      <c r="H104" s="118">
        <f>'alle Daten'!O104</f>
        <v>-4.2366332329786038E-2</v>
      </c>
      <c r="I104" s="117">
        <f>'alle Daten'!Q104</f>
        <v>2</v>
      </c>
      <c r="J104" s="158">
        <f>'alle Daten'!U104</f>
        <v>182</v>
      </c>
      <c r="K104" s="120">
        <f>'alle Daten'!Z104</f>
        <v>123</v>
      </c>
      <c r="L104" s="119">
        <f>'alle Daten'!AA104</f>
        <v>0.67582417582417587</v>
      </c>
      <c r="M104" s="121">
        <f>'alle Daten'!AA104-'alle Daten'!Y104</f>
        <v>0.10156675008160165</v>
      </c>
      <c r="N104" s="120">
        <f>'alle Daten'!AD104</f>
        <v>57</v>
      </c>
      <c r="O104" s="119">
        <f>'alle Daten'!AE104</f>
        <v>0.31318681318681318</v>
      </c>
      <c r="P104" s="121">
        <f>'alle Daten'!AE104-'alle Daten'!AC104</f>
        <v>-0.10760526602110759</v>
      </c>
      <c r="Q104" s="120">
        <f>'alle Daten'!AH104</f>
        <v>2</v>
      </c>
      <c r="R104" s="119">
        <f>'alle Daten'!AI104</f>
        <v>1.098901098901099E-2</v>
      </c>
      <c r="S104" s="149">
        <f>'alle Daten'!AI104-'alle Daten'!AG104</f>
        <v>6.0385159395060393E-3</v>
      </c>
    </row>
    <row r="105" spans="2:19" x14ac:dyDescent="0.3">
      <c r="B105" s="148" t="s">
        <v>440</v>
      </c>
      <c r="C105" s="144" t="s">
        <v>213</v>
      </c>
      <c r="D105" s="130" t="s">
        <v>214</v>
      </c>
      <c r="E105" s="117">
        <f>'alle Daten'!F105</f>
        <v>511</v>
      </c>
      <c r="F105" s="117">
        <f>'alle Daten'!J105</f>
        <v>172</v>
      </c>
      <c r="G105" s="119">
        <f>'alle Daten'!N105</f>
        <v>0.33659491193737767</v>
      </c>
      <c r="H105" s="118">
        <f>'alle Daten'!O105</f>
        <v>4.5002783135946522E-2</v>
      </c>
      <c r="I105" s="117">
        <f>'alle Daten'!Q105</f>
        <v>2</v>
      </c>
      <c r="J105" s="158">
        <f>'alle Daten'!U105</f>
        <v>170</v>
      </c>
      <c r="K105" s="120">
        <f>'alle Daten'!Z105</f>
        <v>143</v>
      </c>
      <c r="L105" s="119">
        <f>'alle Daten'!AA105</f>
        <v>0.8411764705882353</v>
      </c>
      <c r="M105" s="121">
        <f>'alle Daten'!AA105-'alle Daten'!Y105</f>
        <v>-3.6124142908697254E-2</v>
      </c>
      <c r="N105" s="120">
        <f>'alle Daten'!AD105</f>
        <v>13</v>
      </c>
      <c r="O105" s="119">
        <f>'alle Daten'!AE105</f>
        <v>7.6470588235294124E-2</v>
      </c>
      <c r="P105" s="121">
        <f>'alle Daten'!AE105-'alle Daten'!AC105</f>
        <v>2.8509563334536275E-3</v>
      </c>
      <c r="Q105" s="120">
        <f>'alle Daten'!AH105</f>
        <v>14</v>
      </c>
      <c r="R105" s="119">
        <f>'alle Daten'!AI105</f>
        <v>8.2352941176470587E-2</v>
      </c>
      <c r="S105" s="149">
        <f>'alle Daten'!AI105-'alle Daten'!AG105</f>
        <v>3.3273186575243592E-2</v>
      </c>
    </row>
    <row r="106" spans="2:19" x14ac:dyDescent="0.3">
      <c r="B106" s="148" t="s">
        <v>440</v>
      </c>
      <c r="C106" s="144" t="s">
        <v>215</v>
      </c>
      <c r="D106" s="130" t="s">
        <v>216</v>
      </c>
      <c r="E106" s="117">
        <f>'alle Daten'!F106</f>
        <v>294</v>
      </c>
      <c r="F106" s="117">
        <f>'alle Daten'!J106</f>
        <v>63</v>
      </c>
      <c r="G106" s="119">
        <f>'alle Daten'!N106</f>
        <v>0.21428571428571427</v>
      </c>
      <c r="H106" s="118">
        <f>'alle Daten'!O106</f>
        <v>3.9408866995073732E-3</v>
      </c>
      <c r="I106" s="117">
        <f>'alle Daten'!Q106</f>
        <v>1</v>
      </c>
      <c r="J106" s="158">
        <f>'alle Daten'!U106</f>
        <v>62</v>
      </c>
      <c r="K106" s="120">
        <f>'alle Daten'!Z106</f>
        <v>57</v>
      </c>
      <c r="L106" s="119">
        <f>'alle Daten'!AA106</f>
        <v>0.91935483870967738</v>
      </c>
      <c r="M106" s="121">
        <f>'alle Daten'!AA106-'alle Daten'!Y106</f>
        <v>0.13969382176052481</v>
      </c>
      <c r="N106" s="120">
        <f>'alle Daten'!AD106</f>
        <v>5</v>
      </c>
      <c r="O106" s="119">
        <f>'alle Daten'!AE106</f>
        <v>8.0645161290322578E-2</v>
      </c>
      <c r="P106" s="121">
        <f>'alle Daten'!AE106-'alle Daten'!AC106</f>
        <v>-0.13969382176052486</v>
      </c>
      <c r="Q106" s="120">
        <f>'alle Daten'!AH106</f>
        <v>0</v>
      </c>
      <c r="R106" s="119">
        <f>'alle Daten'!AI106</f>
        <v>0</v>
      </c>
      <c r="S106" s="149">
        <f>'alle Daten'!AI106-'alle Daten'!AG106</f>
        <v>0</v>
      </c>
    </row>
    <row r="107" spans="2:19" x14ac:dyDescent="0.3">
      <c r="B107" s="148" t="s">
        <v>440</v>
      </c>
      <c r="C107" s="144" t="s">
        <v>217</v>
      </c>
      <c r="D107" s="130" t="s">
        <v>218</v>
      </c>
      <c r="E107" s="117">
        <f>'alle Daten'!F107</f>
        <v>451</v>
      </c>
      <c r="F107" s="117">
        <f>'alle Daten'!J107</f>
        <v>125</v>
      </c>
      <c r="G107" s="119">
        <f>'alle Daten'!N107</f>
        <v>0.27716186252771619</v>
      </c>
      <c r="H107" s="118">
        <f>'alle Daten'!O107</f>
        <v>3.2222591272655449E-2</v>
      </c>
      <c r="I107" s="117">
        <f>'alle Daten'!Q107</f>
        <v>0</v>
      </c>
      <c r="J107" s="158">
        <f>'alle Daten'!U107</f>
        <v>125</v>
      </c>
      <c r="K107" s="120">
        <f>'alle Daten'!Z107</f>
        <v>113</v>
      </c>
      <c r="L107" s="119">
        <f>'alle Daten'!AA107</f>
        <v>0.90400000000000003</v>
      </c>
      <c r="M107" s="121">
        <f>'alle Daten'!AA107-'alle Daten'!Y107</f>
        <v>-4.6413223140495896E-2</v>
      </c>
      <c r="N107" s="120">
        <f>'alle Daten'!AD107</f>
        <v>9</v>
      </c>
      <c r="O107" s="119">
        <f>'alle Daten'!AE107</f>
        <v>7.1999999999999995E-2</v>
      </c>
      <c r="P107" s="121">
        <f>'alle Daten'!AE107-'alle Daten'!AC107</f>
        <v>4.7206611570247928E-2</v>
      </c>
      <c r="Q107" s="120">
        <f>'alle Daten'!AH107</f>
        <v>3</v>
      </c>
      <c r="R107" s="119">
        <f>'alle Daten'!AI107</f>
        <v>2.4E-2</v>
      </c>
      <c r="S107" s="149">
        <f>'alle Daten'!AI107-'alle Daten'!AG107</f>
        <v>-7.933884297520663E-4</v>
      </c>
    </row>
    <row r="108" spans="2:19" x14ac:dyDescent="0.3">
      <c r="B108" s="148" t="s">
        <v>440</v>
      </c>
      <c r="C108" s="144" t="s">
        <v>219</v>
      </c>
      <c r="D108" s="130" t="s">
        <v>220</v>
      </c>
      <c r="E108" s="117">
        <f>'alle Daten'!F108</f>
        <v>207</v>
      </c>
      <c r="F108" s="117">
        <f>'alle Daten'!J108</f>
        <v>31</v>
      </c>
      <c r="G108" s="119">
        <f>'alle Daten'!N108</f>
        <v>0.14975845410628019</v>
      </c>
      <c r="H108" s="118">
        <f>'alle Daten'!O108</f>
        <v>-9.1418016481955106E-2</v>
      </c>
      <c r="I108" s="117">
        <f>'alle Daten'!Q108</f>
        <v>0</v>
      </c>
      <c r="J108" s="158">
        <f>'alle Daten'!U108</f>
        <v>31</v>
      </c>
      <c r="K108" s="120">
        <f>'alle Daten'!Z108</f>
        <v>24</v>
      </c>
      <c r="L108" s="119">
        <f>'alle Daten'!AA108</f>
        <v>0.77419354838709675</v>
      </c>
      <c r="M108" s="121">
        <f>'alle Daten'!AA108-'alle Daten'!Y108</f>
        <v>4.9193548387096775E-2</v>
      </c>
      <c r="N108" s="120">
        <f>'alle Daten'!AD108</f>
        <v>3</v>
      </c>
      <c r="O108" s="119">
        <f>'alle Daten'!AE108</f>
        <v>9.6774193548387094E-2</v>
      </c>
      <c r="P108" s="121">
        <f>'alle Daten'!AE108-'alle Daten'!AC108</f>
        <v>-0.12822580645161291</v>
      </c>
      <c r="Q108" s="120">
        <f>'alle Daten'!AH108</f>
        <v>4</v>
      </c>
      <c r="R108" s="119">
        <f>'alle Daten'!AI108</f>
        <v>0.12903225806451613</v>
      </c>
      <c r="S108" s="149">
        <f>'alle Daten'!AI108-'alle Daten'!AG108</f>
        <v>7.9032258064516123E-2</v>
      </c>
    </row>
    <row r="109" spans="2:19" x14ac:dyDescent="0.3">
      <c r="B109" s="148" t="s">
        <v>440</v>
      </c>
      <c r="C109" s="144" t="s">
        <v>221</v>
      </c>
      <c r="D109" s="130" t="s">
        <v>222</v>
      </c>
      <c r="E109" s="117">
        <f>'alle Daten'!F109</f>
        <v>388</v>
      </c>
      <c r="F109" s="117">
        <f>'alle Daten'!J109</f>
        <v>147</v>
      </c>
      <c r="G109" s="119">
        <f>'alle Daten'!N109</f>
        <v>0.37886597938144329</v>
      </c>
      <c r="H109" s="118">
        <f>'alle Daten'!O109</f>
        <v>-0.15783126832497874</v>
      </c>
      <c r="I109" s="117">
        <f>'alle Daten'!Q109</f>
        <v>0</v>
      </c>
      <c r="J109" s="158">
        <f>'alle Daten'!U109</f>
        <v>147</v>
      </c>
      <c r="K109" s="120">
        <f>'alle Daten'!Z109</f>
        <v>126</v>
      </c>
      <c r="L109" s="119">
        <f>'alle Daten'!AA109</f>
        <v>0.8571428571428571</v>
      </c>
      <c r="M109" s="121">
        <f>'alle Daten'!AA109-'alle Daten'!Y109</f>
        <v>-1.6770186335403725E-2</v>
      </c>
      <c r="N109" s="120">
        <f>'alle Daten'!AD109</f>
        <v>19</v>
      </c>
      <c r="O109" s="119">
        <f>'alle Daten'!AE109</f>
        <v>0.12925170068027211</v>
      </c>
      <c r="P109" s="121">
        <f>'alle Daten'!AE109-'alle Daten'!AC109</f>
        <v>3.3599526767228632E-2</v>
      </c>
      <c r="Q109" s="120">
        <f>'alle Daten'!AH109</f>
        <v>2</v>
      </c>
      <c r="R109" s="119">
        <f>'alle Daten'!AI109</f>
        <v>1.3605442176870748E-2</v>
      </c>
      <c r="S109" s="149">
        <f>'alle Daten'!AI109-'alle Daten'!AG109</f>
        <v>-1.6829340431824907E-2</v>
      </c>
    </row>
    <row r="110" spans="2:19" x14ac:dyDescent="0.3">
      <c r="B110" s="148" t="s">
        <v>440</v>
      </c>
      <c r="C110" s="144" t="s">
        <v>223</v>
      </c>
      <c r="D110" s="130" t="s">
        <v>224</v>
      </c>
      <c r="E110" s="117">
        <f>'alle Daten'!F110</f>
        <v>284</v>
      </c>
      <c r="F110" s="117">
        <f>'alle Daten'!J110</f>
        <v>112</v>
      </c>
      <c r="G110" s="119">
        <f>'alle Daten'!N110</f>
        <v>0.39436619718309857</v>
      </c>
      <c r="H110" s="118">
        <f>'alle Daten'!O110</f>
        <v>-4.9844521675507791E-3</v>
      </c>
      <c r="I110" s="117">
        <f>'alle Daten'!Q110</f>
        <v>3</v>
      </c>
      <c r="J110" s="158">
        <f>'alle Daten'!U110</f>
        <v>109</v>
      </c>
      <c r="K110" s="120">
        <f>'alle Daten'!Z110</f>
        <v>105</v>
      </c>
      <c r="L110" s="119">
        <f>'alle Daten'!AA110</f>
        <v>0.96330275229357798</v>
      </c>
      <c r="M110" s="121">
        <f>'alle Daten'!AA110-'alle Daten'!Y110</f>
        <v>4.4603565301708059E-2</v>
      </c>
      <c r="N110" s="120">
        <f>'alle Daten'!AD110</f>
        <v>4</v>
      </c>
      <c r="O110" s="119">
        <f>'alle Daten'!AE110</f>
        <v>3.669724770642202E-2</v>
      </c>
      <c r="P110" s="121">
        <f>'alle Daten'!AE110-'alle Daten'!AC110</f>
        <v>4.1769225031699844E-3</v>
      </c>
      <c r="Q110" s="120">
        <f>'alle Daten'!AH110</f>
        <v>0</v>
      </c>
      <c r="R110" s="119">
        <f>'alle Daten'!AI110</f>
        <v>0</v>
      </c>
      <c r="S110" s="149">
        <f>'alle Daten'!AI110-'alle Daten'!AG110</f>
        <v>-4.878048780487805E-2</v>
      </c>
    </row>
    <row r="111" spans="2:19" x14ac:dyDescent="0.3">
      <c r="B111" s="148" t="s">
        <v>440</v>
      </c>
      <c r="C111" s="144" t="s">
        <v>225</v>
      </c>
      <c r="D111" s="130" t="s">
        <v>226</v>
      </c>
      <c r="E111" s="117">
        <f>'alle Daten'!F111</f>
        <v>420</v>
      </c>
      <c r="F111" s="117">
        <f>'alle Daten'!J111</f>
        <v>114</v>
      </c>
      <c r="G111" s="119">
        <f>'alle Daten'!N111</f>
        <v>0.27142857142857141</v>
      </c>
      <c r="H111" s="118">
        <f>'alle Daten'!O111</f>
        <v>2.1175067104085565E-3</v>
      </c>
      <c r="I111" s="117">
        <f>'alle Daten'!Q111</f>
        <v>6</v>
      </c>
      <c r="J111" s="158">
        <f>'alle Daten'!U111</f>
        <v>108</v>
      </c>
      <c r="K111" s="120">
        <f>'alle Daten'!Z111</f>
        <v>84</v>
      </c>
      <c r="L111" s="119">
        <f>'alle Daten'!AA111</f>
        <v>0.77777777777777779</v>
      </c>
      <c r="M111" s="121">
        <f>'alle Daten'!AA111-'alle Daten'!Y111</f>
        <v>-0.1277340332458442</v>
      </c>
      <c r="N111" s="120">
        <f>'alle Daten'!AD111</f>
        <v>16</v>
      </c>
      <c r="O111" s="119">
        <f>'alle Daten'!AE111</f>
        <v>0.14814814814814814</v>
      </c>
      <c r="P111" s="121">
        <f>'alle Daten'!AE111-'alle Daten'!AC111</f>
        <v>7.7282006415864676E-2</v>
      </c>
      <c r="Q111" s="120">
        <f>'alle Daten'!AH111</f>
        <v>8</v>
      </c>
      <c r="R111" s="119">
        <f>'alle Daten'!AI111</f>
        <v>7.407407407407407E-2</v>
      </c>
      <c r="S111" s="149">
        <f>'alle Daten'!AI111-'alle Daten'!AG111</f>
        <v>5.0452026829979582E-2</v>
      </c>
    </row>
    <row r="112" spans="2:19" x14ac:dyDescent="0.3">
      <c r="B112" s="148" t="s">
        <v>440</v>
      </c>
      <c r="C112" s="144" t="s">
        <v>227</v>
      </c>
      <c r="D112" s="130" t="s">
        <v>228</v>
      </c>
      <c r="E112" s="117">
        <f>'alle Daten'!F112</f>
        <v>415</v>
      </c>
      <c r="F112" s="117">
        <f>'alle Daten'!J112</f>
        <v>121</v>
      </c>
      <c r="G112" s="119">
        <f>'alle Daten'!N112</f>
        <v>0.29156626506024097</v>
      </c>
      <c r="H112" s="118">
        <f>'alle Daten'!O112</f>
        <v>-7.2898427422674772E-2</v>
      </c>
      <c r="I112" s="117">
        <f>'alle Daten'!Q112</f>
        <v>4</v>
      </c>
      <c r="J112" s="158">
        <f>'alle Daten'!U112</f>
        <v>117</v>
      </c>
      <c r="K112" s="120">
        <f>'alle Daten'!Z112</f>
        <v>71</v>
      </c>
      <c r="L112" s="119">
        <f>'alle Daten'!AA112</f>
        <v>0.60683760683760679</v>
      </c>
      <c r="M112" s="121">
        <f>'alle Daten'!AA112-'alle Daten'!Y112</f>
        <v>-4.2843921824813558E-2</v>
      </c>
      <c r="N112" s="120">
        <f>'alle Daten'!AD112</f>
        <v>27</v>
      </c>
      <c r="O112" s="119">
        <f>'alle Daten'!AE112</f>
        <v>0.23076923076923078</v>
      </c>
      <c r="P112" s="121">
        <f>'alle Daten'!AE112-'alle Daten'!AC112</f>
        <v>2.6947574718275358E-2</v>
      </c>
      <c r="Q112" s="120">
        <f>'alle Daten'!AH112</f>
        <v>19</v>
      </c>
      <c r="R112" s="119">
        <f>'alle Daten'!AI112</f>
        <v>0.1623931623931624</v>
      </c>
      <c r="S112" s="149">
        <f>'alle Daten'!AI112-'alle Daten'!AG112</f>
        <v>1.58963471065382E-2</v>
      </c>
    </row>
    <row r="113" spans="2:19" x14ac:dyDescent="0.3">
      <c r="B113" s="148" t="s">
        <v>440</v>
      </c>
      <c r="C113" s="144" t="s">
        <v>229</v>
      </c>
      <c r="D113" s="130" t="s">
        <v>230</v>
      </c>
      <c r="E113" s="117">
        <f>'alle Daten'!F113</f>
        <v>198</v>
      </c>
      <c r="F113" s="117">
        <f>'alle Daten'!J113</f>
        <v>64</v>
      </c>
      <c r="G113" s="119">
        <f>'alle Daten'!N113</f>
        <v>0.32323232323232326</v>
      </c>
      <c r="H113" s="118">
        <f>'alle Daten'!O113</f>
        <v>-0.13391053391053387</v>
      </c>
      <c r="I113" s="117">
        <f>'alle Daten'!Q113</f>
        <v>1</v>
      </c>
      <c r="J113" s="158">
        <f>'alle Daten'!U113</f>
        <v>63</v>
      </c>
      <c r="K113" s="120">
        <f>'alle Daten'!Z113</f>
        <v>45</v>
      </c>
      <c r="L113" s="119">
        <f>'alle Daten'!AA113</f>
        <v>0.7142857142857143</v>
      </c>
      <c r="M113" s="121">
        <f>'alle Daten'!AA113-'alle Daten'!Y113</f>
        <v>0.1185410334346505</v>
      </c>
      <c r="N113" s="120">
        <f>'alle Daten'!AD113</f>
        <v>18</v>
      </c>
      <c r="O113" s="119">
        <f>'alle Daten'!AE113</f>
        <v>0.2857142857142857</v>
      </c>
      <c r="P113" s="121">
        <f>'alle Daten'!AE113-'alle Daten'!AC113</f>
        <v>-6.5349544072948351E-2</v>
      </c>
      <c r="Q113" s="120">
        <f>'alle Daten'!AH113</f>
        <v>0</v>
      </c>
      <c r="R113" s="119">
        <f>'alle Daten'!AI113</f>
        <v>0</v>
      </c>
      <c r="S113" s="149">
        <f>'alle Daten'!AI113-'alle Daten'!AG113</f>
        <v>-5.3191489361702128E-2</v>
      </c>
    </row>
    <row r="114" spans="2:19" x14ac:dyDescent="0.3">
      <c r="B114" s="148" t="s">
        <v>440</v>
      </c>
      <c r="C114" s="144" t="s">
        <v>231</v>
      </c>
      <c r="D114" s="130" t="s">
        <v>232</v>
      </c>
      <c r="E114" s="117">
        <f>'alle Daten'!F114</f>
        <v>402</v>
      </c>
      <c r="F114" s="117">
        <f>'alle Daten'!J114</f>
        <v>158</v>
      </c>
      <c r="G114" s="119">
        <f>'alle Daten'!N114</f>
        <v>0.39303482587064675</v>
      </c>
      <c r="H114" s="118">
        <f>'alle Daten'!O114</f>
        <v>-0.13652182437565863</v>
      </c>
      <c r="I114" s="117">
        <f>'alle Daten'!Q114</f>
        <v>2</v>
      </c>
      <c r="J114" s="158">
        <f>'alle Daten'!U114</f>
        <v>156</v>
      </c>
      <c r="K114" s="120">
        <f>'alle Daten'!Z114</f>
        <v>112</v>
      </c>
      <c r="L114" s="119">
        <f>'alle Daten'!AA114</f>
        <v>0.71794871794871795</v>
      </c>
      <c r="M114" s="121">
        <f>'alle Daten'!AA114-'alle Daten'!Y114</f>
        <v>9.6758587324630163E-4</v>
      </c>
      <c r="N114" s="120">
        <f>'alle Daten'!AD114</f>
        <v>29</v>
      </c>
      <c r="O114" s="119">
        <f>'alle Daten'!AE114</f>
        <v>0.1858974358974359</v>
      </c>
      <c r="P114" s="121">
        <f>'alle Daten'!AE114-'alle Daten'!AC114</f>
        <v>-1.693275278180939E-2</v>
      </c>
      <c r="Q114" s="120">
        <f>'alle Daten'!AH114</f>
        <v>15</v>
      </c>
      <c r="R114" s="119">
        <f>'alle Daten'!AI114</f>
        <v>9.6153846153846159E-2</v>
      </c>
      <c r="S114" s="149">
        <f>'alle Daten'!AI114-'alle Daten'!AG114</f>
        <v>1.5965166908563144E-2</v>
      </c>
    </row>
    <row r="115" spans="2:19" x14ac:dyDescent="0.3">
      <c r="B115" s="148" t="s">
        <v>268</v>
      </c>
      <c r="C115" s="144" t="s">
        <v>233</v>
      </c>
      <c r="D115" s="130" t="s">
        <v>234</v>
      </c>
      <c r="E115" s="117">
        <f>'alle Daten'!F115</f>
        <v>536</v>
      </c>
      <c r="F115" s="117">
        <f>'alle Daten'!J115</f>
        <v>219</v>
      </c>
      <c r="G115" s="119">
        <f>'alle Daten'!N115</f>
        <v>0.40858208955223879</v>
      </c>
      <c r="H115" s="118">
        <f>'alle Daten'!O115</f>
        <v>-1.9488085886357698E-2</v>
      </c>
      <c r="I115" s="117">
        <f>'alle Daten'!Q115</f>
        <v>1</v>
      </c>
      <c r="J115" s="158">
        <f>'alle Daten'!U115</f>
        <v>218</v>
      </c>
      <c r="K115" s="120">
        <f>'alle Daten'!Z115</f>
        <v>205</v>
      </c>
      <c r="L115" s="119">
        <f>'alle Daten'!AA115</f>
        <v>0.94036697247706424</v>
      </c>
      <c r="M115" s="121">
        <f>'alle Daten'!AA115-'alle Daten'!Y115</f>
        <v>-1.0046250663431677E-2</v>
      </c>
      <c r="N115" s="120">
        <f>'alle Daten'!AD115</f>
        <v>9</v>
      </c>
      <c r="O115" s="119">
        <f>'alle Daten'!AE115</f>
        <v>4.1284403669724773E-2</v>
      </c>
      <c r="P115" s="121">
        <f>'alle Daten'!AE115-'alle Daten'!AC115</f>
        <v>-4.1701417848206829E-3</v>
      </c>
      <c r="Q115" s="120">
        <f>'alle Daten'!AH115</f>
        <v>4</v>
      </c>
      <c r="R115" s="119">
        <f>'alle Daten'!AI115</f>
        <v>1.834862385321101E-2</v>
      </c>
      <c r="S115" s="149">
        <f>'alle Daten'!AI115-'alle Daten'!AG115</f>
        <v>1.4216392448252332E-2</v>
      </c>
    </row>
    <row r="116" spans="2:19" x14ac:dyDescent="0.3">
      <c r="B116" s="148" t="s">
        <v>268</v>
      </c>
      <c r="C116" s="144" t="s">
        <v>235</v>
      </c>
      <c r="D116" s="130" t="s">
        <v>236</v>
      </c>
      <c r="E116" s="117">
        <f>'alle Daten'!F116</f>
        <v>463</v>
      </c>
      <c r="F116" s="117">
        <f>'alle Daten'!J116</f>
        <v>183</v>
      </c>
      <c r="G116" s="119">
        <f>'alle Daten'!N116</f>
        <v>0.39524838012958963</v>
      </c>
      <c r="H116" s="118">
        <f>'alle Daten'!O116</f>
        <v>-0.18369898829146303</v>
      </c>
      <c r="I116" s="117">
        <f>'alle Daten'!Q116</f>
        <v>3</v>
      </c>
      <c r="J116" s="158">
        <f>'alle Daten'!U116</f>
        <v>180</v>
      </c>
      <c r="K116" s="120">
        <f>'alle Daten'!Z116</f>
        <v>130</v>
      </c>
      <c r="L116" s="119">
        <f>'alle Daten'!AA116</f>
        <v>0.72222222222222221</v>
      </c>
      <c r="M116" s="121">
        <f>'alle Daten'!AA116-'alle Daten'!Y116</f>
        <v>-7.5119970468807695E-2</v>
      </c>
      <c r="N116" s="120">
        <f>'alle Daten'!AD116</f>
        <v>49</v>
      </c>
      <c r="O116" s="119">
        <f>'alle Daten'!AE116</f>
        <v>0.2722222222222222</v>
      </c>
      <c r="P116" s="121">
        <f>'alle Daten'!AE116-'alle Daten'!AC116</f>
        <v>7.2886674049464723E-2</v>
      </c>
      <c r="Q116" s="120">
        <f>'alle Daten'!AH116</f>
        <v>1</v>
      </c>
      <c r="R116" s="119">
        <f>'alle Daten'!AI116</f>
        <v>5.5555555555555558E-3</v>
      </c>
      <c r="S116" s="149">
        <f>'alle Daten'!AI116-'alle Daten'!AG116</f>
        <v>2.2332964193429311E-3</v>
      </c>
    </row>
    <row r="117" spans="2:19" x14ac:dyDescent="0.3">
      <c r="B117" s="148" t="s">
        <v>268</v>
      </c>
      <c r="C117" s="144" t="s">
        <v>237</v>
      </c>
      <c r="D117" s="130" t="s">
        <v>238</v>
      </c>
      <c r="E117" s="117">
        <f>'alle Daten'!F117</f>
        <v>378</v>
      </c>
      <c r="F117" s="117">
        <f>'alle Daten'!J117</f>
        <v>131</v>
      </c>
      <c r="G117" s="119">
        <f>'alle Daten'!N117</f>
        <v>0.34656084656084657</v>
      </c>
      <c r="H117" s="118">
        <f>'alle Daten'!O117</f>
        <v>-0.12481962481962483</v>
      </c>
      <c r="I117" s="117">
        <f>'alle Daten'!Q117</f>
        <v>1</v>
      </c>
      <c r="J117" s="158">
        <f>'alle Daten'!U117</f>
        <v>130</v>
      </c>
      <c r="K117" s="120">
        <f>'alle Daten'!Z117</f>
        <v>112</v>
      </c>
      <c r="L117" s="119">
        <f>'alle Daten'!AA117</f>
        <v>0.86153846153846159</v>
      </c>
      <c r="M117" s="121">
        <f>'alle Daten'!AA117-'alle Daten'!Y117</f>
        <v>-8.7920022216050997E-2</v>
      </c>
      <c r="N117" s="120">
        <f>'alle Daten'!AD117</f>
        <v>18</v>
      </c>
      <c r="O117" s="119">
        <f>'alle Daten'!AE117</f>
        <v>0.13846153846153847</v>
      </c>
      <c r="P117" s="121">
        <f>'alle Daten'!AE117-'alle Daten'!AC117</f>
        <v>9.5140238822549295E-2</v>
      </c>
      <c r="Q117" s="120">
        <f>'alle Daten'!AH117</f>
        <v>0</v>
      </c>
      <c r="R117" s="119">
        <f>'alle Daten'!AI117</f>
        <v>0</v>
      </c>
      <c r="S117" s="149">
        <f>'alle Daten'!AI117-'alle Daten'!AG117</f>
        <v>-7.2202166064981952E-3</v>
      </c>
    </row>
    <row r="118" spans="2:19" x14ac:dyDescent="0.3">
      <c r="B118" s="148" t="s">
        <v>268</v>
      </c>
      <c r="C118" s="144" t="s">
        <v>239</v>
      </c>
      <c r="D118" s="130" t="s">
        <v>240</v>
      </c>
      <c r="E118" s="117">
        <f>'alle Daten'!F118</f>
        <v>559</v>
      </c>
      <c r="F118" s="117">
        <f>'alle Daten'!J118</f>
        <v>248</v>
      </c>
      <c r="G118" s="119">
        <f>'alle Daten'!N118</f>
        <v>0.44364937388193204</v>
      </c>
      <c r="H118" s="118">
        <f>'alle Daten'!O118</f>
        <v>2.9695885509839037E-2</v>
      </c>
      <c r="I118" s="117">
        <f>'alle Daten'!Q118</f>
        <v>2</v>
      </c>
      <c r="J118" s="158">
        <f>'alle Daten'!U118</f>
        <v>246</v>
      </c>
      <c r="K118" s="120">
        <f>'alle Daten'!Z118</f>
        <v>230</v>
      </c>
      <c r="L118" s="119">
        <f>'alle Daten'!AA118</f>
        <v>0.93495934959349591</v>
      </c>
      <c r="M118" s="121">
        <f>'alle Daten'!AA118-'alle Daten'!Y118</f>
        <v>0.14844249566091161</v>
      </c>
      <c r="N118" s="120">
        <f>'alle Daten'!AD118</f>
        <v>15</v>
      </c>
      <c r="O118" s="119">
        <f>'alle Daten'!AE118</f>
        <v>6.097560975609756E-2</v>
      </c>
      <c r="P118" s="121">
        <f>'alle Daten'!AE118-'alle Daten'!AC118</f>
        <v>-0.13565360372704852</v>
      </c>
      <c r="Q118" s="120">
        <f>'alle Daten'!AH118</f>
        <v>1</v>
      </c>
      <c r="R118" s="119">
        <f>'alle Daten'!AI118</f>
        <v>4.0650406504065045E-3</v>
      </c>
      <c r="S118" s="149">
        <f>'alle Daten'!AI118-'alle Daten'!AG118</f>
        <v>-1.2788891933863157E-2</v>
      </c>
    </row>
    <row r="119" spans="2:19" x14ac:dyDescent="0.3">
      <c r="B119" s="148" t="s">
        <v>268</v>
      </c>
      <c r="C119" s="144" t="s">
        <v>241</v>
      </c>
      <c r="D119" s="130" t="s">
        <v>242</v>
      </c>
      <c r="E119" s="117">
        <f>'alle Daten'!F119</f>
        <v>369</v>
      </c>
      <c r="F119" s="117">
        <f>'alle Daten'!J119</f>
        <v>115</v>
      </c>
      <c r="G119" s="119">
        <f>'alle Daten'!N119</f>
        <v>0.31165311653116529</v>
      </c>
      <c r="H119" s="118">
        <f>'alle Daten'!O119</f>
        <v>-7.7380826027581451E-2</v>
      </c>
      <c r="I119" s="117">
        <f>'alle Daten'!Q119</f>
        <v>0</v>
      </c>
      <c r="J119" s="158">
        <f>'alle Daten'!U119</f>
        <v>115</v>
      </c>
      <c r="K119" s="120">
        <f>'alle Daten'!Z119</f>
        <v>91</v>
      </c>
      <c r="L119" s="119">
        <f>'alle Daten'!AA119</f>
        <v>0.79130434782608694</v>
      </c>
      <c r="M119" s="121">
        <f>'alle Daten'!AA119-'alle Daten'!Y119</f>
        <v>-0.17491186839012929</v>
      </c>
      <c r="N119" s="120">
        <f>'alle Daten'!AD119</f>
        <v>17</v>
      </c>
      <c r="O119" s="119">
        <f>'alle Daten'!AE119</f>
        <v>0.14782608695652175</v>
      </c>
      <c r="P119" s="121">
        <f>'alle Daten'!AE119-'alle Daten'!AC119</f>
        <v>0.12079905992949472</v>
      </c>
      <c r="Q119" s="120">
        <f>'alle Daten'!AH119</f>
        <v>7</v>
      </c>
      <c r="R119" s="119">
        <f>'alle Daten'!AI119</f>
        <v>6.0869565217391307E-2</v>
      </c>
      <c r="S119" s="149">
        <f>'alle Daten'!AI119-'alle Daten'!AG119</f>
        <v>5.411280846063455E-2</v>
      </c>
    </row>
    <row r="120" spans="2:19" x14ac:dyDescent="0.3">
      <c r="B120" s="148" t="s">
        <v>268</v>
      </c>
      <c r="C120" s="144" t="s">
        <v>243</v>
      </c>
      <c r="D120" s="130" t="s">
        <v>244</v>
      </c>
      <c r="E120" s="117">
        <f>'alle Daten'!F120</f>
        <v>138</v>
      </c>
      <c r="F120" s="117">
        <f>'alle Daten'!J120</f>
        <v>60</v>
      </c>
      <c r="G120" s="119">
        <f>'alle Daten'!N120</f>
        <v>0.43478260869565216</v>
      </c>
      <c r="H120" s="118">
        <f>'alle Daten'!O120</f>
        <v>-6.9351827153907863E-3</v>
      </c>
      <c r="I120" s="117">
        <f>'alle Daten'!Q120</f>
        <v>2</v>
      </c>
      <c r="J120" s="158">
        <f>'alle Daten'!U120</f>
        <v>58</v>
      </c>
      <c r="K120" s="120">
        <f>'alle Daten'!Z120</f>
        <v>24</v>
      </c>
      <c r="L120" s="119">
        <f>'alle Daten'!AA120</f>
        <v>0.41379310344827586</v>
      </c>
      <c r="M120" s="121">
        <f>'alle Daten'!AA120-'alle Daten'!Y120</f>
        <v>-3.691112190383683E-2</v>
      </c>
      <c r="N120" s="120">
        <f>'alle Daten'!AD120</f>
        <v>33</v>
      </c>
      <c r="O120" s="119">
        <f>'alle Daten'!AE120</f>
        <v>0.56896551724137934</v>
      </c>
      <c r="P120" s="121">
        <f>'alle Daten'!AE120-'alle Daten'!AC120</f>
        <v>3.3754249635745581E-2</v>
      </c>
      <c r="Q120" s="120">
        <f>'alle Daten'!AH120</f>
        <v>1</v>
      </c>
      <c r="R120" s="119">
        <f>'alle Daten'!AI120</f>
        <v>1.7241379310344827E-2</v>
      </c>
      <c r="S120" s="149">
        <f>'alle Daten'!AI120-'alle Daten'!AG120</f>
        <v>3.1568722680913059E-3</v>
      </c>
    </row>
    <row r="121" spans="2:19" x14ac:dyDescent="0.3">
      <c r="B121" s="148" t="s">
        <v>268</v>
      </c>
      <c r="C121" s="144" t="s">
        <v>245</v>
      </c>
      <c r="D121" s="130" t="s">
        <v>246</v>
      </c>
      <c r="E121" s="117">
        <f>'alle Daten'!F121</f>
        <v>344</v>
      </c>
      <c r="F121" s="117">
        <f>'alle Daten'!J121</f>
        <v>152</v>
      </c>
      <c r="G121" s="119">
        <f>'alle Daten'!N121</f>
        <v>0.44186046511627908</v>
      </c>
      <c r="H121" s="118">
        <f>'alle Daten'!O121</f>
        <v>-7.5947754061803097E-2</v>
      </c>
      <c r="I121" s="117">
        <f>'alle Daten'!Q121</f>
        <v>2</v>
      </c>
      <c r="J121" s="158">
        <f>'alle Daten'!U121</f>
        <v>150</v>
      </c>
      <c r="K121" s="120">
        <f>'alle Daten'!Z121</f>
        <v>58</v>
      </c>
      <c r="L121" s="119">
        <f>'alle Daten'!AA121</f>
        <v>0.38666666666666666</v>
      </c>
      <c r="M121" s="121">
        <f>'alle Daten'!AA121-'alle Daten'!Y121</f>
        <v>-0.12144144144144148</v>
      </c>
      <c r="N121" s="120">
        <f>'alle Daten'!AD121</f>
        <v>88</v>
      </c>
      <c r="O121" s="119">
        <f>'alle Daten'!AE121</f>
        <v>0.58666666666666667</v>
      </c>
      <c r="P121" s="121">
        <f>'alle Daten'!AE121-'alle Daten'!AC121</f>
        <v>0.11639639639639637</v>
      </c>
      <c r="Q121" s="120">
        <f>'alle Daten'!AH121</f>
        <v>4</v>
      </c>
      <c r="R121" s="119">
        <f>'alle Daten'!AI121</f>
        <v>2.6666666666666668E-2</v>
      </c>
      <c r="S121" s="149">
        <f>'alle Daten'!AI121-'alle Daten'!AG121</f>
        <v>5.0450450450450456E-3</v>
      </c>
    </row>
    <row r="122" spans="2:19" x14ac:dyDescent="0.3">
      <c r="B122" s="148" t="s">
        <v>268</v>
      </c>
      <c r="C122" s="144" t="s">
        <v>247</v>
      </c>
      <c r="D122" s="130" t="s">
        <v>248</v>
      </c>
      <c r="E122" s="117">
        <f>'alle Daten'!F122</f>
        <v>99</v>
      </c>
      <c r="F122" s="117">
        <f>'alle Daten'!J122</f>
        <v>51</v>
      </c>
      <c r="G122" s="119">
        <f>'alle Daten'!N122</f>
        <v>0.51515151515151514</v>
      </c>
      <c r="H122" s="118">
        <f>'alle Daten'!O122</f>
        <v>3.7674037674037653E-2</v>
      </c>
      <c r="I122" s="117">
        <f>'alle Daten'!Q122</f>
        <v>0</v>
      </c>
      <c r="J122" s="158">
        <f>'alle Daten'!U122</f>
        <v>51</v>
      </c>
      <c r="K122" s="120">
        <f>'alle Daten'!Z122</f>
        <v>40</v>
      </c>
      <c r="L122" s="119">
        <f>'alle Daten'!AA122</f>
        <v>0.78431372549019607</v>
      </c>
      <c r="M122" s="121">
        <f>'alle Daten'!AA122-'alle Daten'!Y122</f>
        <v>1.0728819829818659E-2</v>
      </c>
      <c r="N122" s="120">
        <f>'alle Daten'!AD122</f>
        <v>11</v>
      </c>
      <c r="O122" s="119">
        <f>'alle Daten'!AE122</f>
        <v>0.21568627450980393</v>
      </c>
      <c r="P122" s="121">
        <f>'alle Daten'!AE122-'alle Daten'!AC122</f>
        <v>2.7007029226785051E-2</v>
      </c>
      <c r="Q122" s="120">
        <f>'alle Daten'!AH122</f>
        <v>0</v>
      </c>
      <c r="R122" s="119">
        <f>'alle Daten'!AI122</f>
        <v>0</v>
      </c>
      <c r="S122" s="149">
        <f>'alle Daten'!AI122-'alle Daten'!AG122</f>
        <v>-3.7735849056603772E-2</v>
      </c>
    </row>
    <row r="123" spans="2:19" x14ac:dyDescent="0.3">
      <c r="B123" s="148" t="s">
        <v>268</v>
      </c>
      <c r="C123" s="144" t="s">
        <v>249</v>
      </c>
      <c r="D123" s="130" t="s">
        <v>250</v>
      </c>
      <c r="E123" s="117">
        <f>'alle Daten'!F123</f>
        <v>128</v>
      </c>
      <c r="F123" s="117">
        <f>'alle Daten'!J123</f>
        <v>44</v>
      </c>
      <c r="G123" s="119">
        <f>'alle Daten'!N123</f>
        <v>0.34375</v>
      </c>
      <c r="H123" s="118">
        <f>'alle Daten'!O123</f>
        <v>-0.13745300751879697</v>
      </c>
      <c r="I123" s="117">
        <f>'alle Daten'!Q123</f>
        <v>0</v>
      </c>
      <c r="J123" s="158">
        <f>'alle Daten'!U123</f>
        <v>44</v>
      </c>
      <c r="K123" s="120">
        <f>'alle Daten'!Z123</f>
        <v>32</v>
      </c>
      <c r="L123" s="119">
        <f>'alle Daten'!AA123</f>
        <v>0.72727272727272729</v>
      </c>
      <c r="M123" s="121">
        <f>'alle Daten'!AA123-'alle Daten'!Y123</f>
        <v>1.4662756598240456E-3</v>
      </c>
      <c r="N123" s="120">
        <f>'alle Daten'!AD123</f>
        <v>8</v>
      </c>
      <c r="O123" s="119">
        <f>'alle Daten'!AE123</f>
        <v>0.18181818181818182</v>
      </c>
      <c r="P123" s="121">
        <f>'alle Daten'!AE123-'alle Daten'!AC123</f>
        <v>-7.6246334310850428E-2</v>
      </c>
      <c r="Q123" s="120">
        <f>'alle Daten'!AH123</f>
        <v>4</v>
      </c>
      <c r="R123" s="119">
        <f>'alle Daten'!AI123</f>
        <v>9.0909090909090912E-2</v>
      </c>
      <c r="S123" s="149">
        <f>'alle Daten'!AI123-'alle Daten'!AG123</f>
        <v>7.4780058651026396E-2</v>
      </c>
    </row>
    <row r="124" spans="2:19" x14ac:dyDescent="0.3">
      <c r="B124" s="148" t="s">
        <v>268</v>
      </c>
      <c r="C124" s="144" t="s">
        <v>251</v>
      </c>
      <c r="D124" s="130" t="s">
        <v>252</v>
      </c>
      <c r="E124" s="117">
        <f>'alle Daten'!F124</f>
        <v>499</v>
      </c>
      <c r="F124" s="117">
        <f>'alle Daten'!J124</f>
        <v>122</v>
      </c>
      <c r="G124" s="119">
        <f>'alle Daten'!N124</f>
        <v>0.24448897795591182</v>
      </c>
      <c r="H124" s="118">
        <f>'alle Daten'!O124</f>
        <v>-0.10107086760393372</v>
      </c>
      <c r="I124" s="117">
        <f>'alle Daten'!Q124</f>
        <v>1</v>
      </c>
      <c r="J124" s="158">
        <f>'alle Daten'!U124</f>
        <v>121</v>
      </c>
      <c r="K124" s="120">
        <f>'alle Daten'!Z124</f>
        <v>78</v>
      </c>
      <c r="L124" s="119">
        <f>'alle Daten'!AA124</f>
        <v>0.64462809917355368</v>
      </c>
      <c r="M124" s="121">
        <f>'alle Daten'!AA124-'alle Daten'!Y124</f>
        <v>0.11092023400501438</v>
      </c>
      <c r="N124" s="120">
        <f>'alle Daten'!AD124</f>
        <v>39</v>
      </c>
      <c r="O124" s="119">
        <f>'alle Daten'!AE124</f>
        <v>0.32231404958677684</v>
      </c>
      <c r="P124" s="121">
        <f>'alle Daten'!AE124-'alle Daten'!AC124</f>
        <v>-9.9034265019964707E-2</v>
      </c>
      <c r="Q124" s="120">
        <f>'alle Daten'!AH124</f>
        <v>4</v>
      </c>
      <c r="R124" s="119">
        <f>'alle Daten'!AI124</f>
        <v>3.3057851239669422E-2</v>
      </c>
      <c r="S124" s="149">
        <f>'alle Daten'!AI124-'alle Daten'!AG124</f>
        <v>-1.1885968985049677E-2</v>
      </c>
    </row>
    <row r="125" spans="2:19" x14ac:dyDescent="0.3">
      <c r="B125" s="148" t="s">
        <v>268</v>
      </c>
      <c r="C125" s="144" t="s">
        <v>253</v>
      </c>
      <c r="D125" s="130" t="s">
        <v>254</v>
      </c>
      <c r="E125" s="117">
        <f>'alle Daten'!F125</f>
        <v>258</v>
      </c>
      <c r="F125" s="117">
        <f>'alle Daten'!J125</f>
        <v>104</v>
      </c>
      <c r="G125" s="119">
        <f>'alle Daten'!N125</f>
        <v>0.40310077519379844</v>
      </c>
      <c r="H125" s="118">
        <f>'alle Daten'!O125</f>
        <v>-5.2454780361757103E-2</v>
      </c>
      <c r="I125" s="117">
        <f>'alle Daten'!Q125</f>
        <v>1</v>
      </c>
      <c r="J125" s="158">
        <f>'alle Daten'!U125</f>
        <v>103</v>
      </c>
      <c r="K125" s="120">
        <f>'alle Daten'!Z125</f>
        <v>82</v>
      </c>
      <c r="L125" s="119">
        <f>'alle Daten'!AA125</f>
        <v>0.79611650485436891</v>
      </c>
      <c r="M125" s="121">
        <f>'alle Daten'!AA125-'alle Daten'!Y125</f>
        <v>-0.10388349514563111</v>
      </c>
      <c r="N125" s="120">
        <f>'alle Daten'!AD125</f>
        <v>19</v>
      </c>
      <c r="O125" s="119">
        <f>'alle Daten'!AE125</f>
        <v>0.18446601941747573</v>
      </c>
      <c r="P125" s="121">
        <f>'alle Daten'!AE125-'alle Daten'!AC125</f>
        <v>0.10946601941747573</v>
      </c>
      <c r="Q125" s="120">
        <f>'alle Daten'!AH125</f>
        <v>2</v>
      </c>
      <c r="R125" s="119">
        <f>'alle Daten'!AI125</f>
        <v>1.9417475728155338E-2</v>
      </c>
      <c r="S125" s="149">
        <f>'alle Daten'!AI125-'alle Daten'!AG125</f>
        <v>-5.5825242718446633E-3</v>
      </c>
    </row>
    <row r="126" spans="2:19" x14ac:dyDescent="0.3">
      <c r="B126" s="148" t="s">
        <v>268</v>
      </c>
      <c r="C126" s="144" t="s">
        <v>255</v>
      </c>
      <c r="D126" s="130" t="s">
        <v>256</v>
      </c>
      <c r="E126" s="117">
        <f>'alle Daten'!F126</f>
        <v>614</v>
      </c>
      <c r="F126" s="117">
        <f>'alle Daten'!J126</f>
        <v>153</v>
      </c>
      <c r="G126" s="119">
        <f>'alle Daten'!N126</f>
        <v>0.249185667752443</v>
      </c>
      <c r="H126" s="118">
        <f>'alle Daten'!O126</f>
        <v>-2.1005227989113529E-2</v>
      </c>
      <c r="I126" s="117">
        <f>'alle Daten'!Q126</f>
        <v>2</v>
      </c>
      <c r="J126" s="158">
        <f>'alle Daten'!U126</f>
        <v>151</v>
      </c>
      <c r="K126" s="120">
        <f>'alle Daten'!Z126</f>
        <v>117</v>
      </c>
      <c r="L126" s="119">
        <f>'alle Daten'!AA126</f>
        <v>0.77483443708609268</v>
      </c>
      <c r="M126" s="121">
        <f>'alle Daten'!AA126-'alle Daten'!Y126</f>
        <v>3.0953066513100813E-3</v>
      </c>
      <c r="N126" s="120">
        <f>'alle Daten'!AD126</f>
        <v>29</v>
      </c>
      <c r="O126" s="119">
        <f>'alle Daten'!AE126</f>
        <v>0.19205298013245034</v>
      </c>
      <c r="P126" s="121">
        <f>'alle Daten'!AE126-'alle Daten'!AC126</f>
        <v>-2.533832421537574E-2</v>
      </c>
      <c r="Q126" s="120">
        <f>'alle Daten'!AH126</f>
        <v>5</v>
      </c>
      <c r="R126" s="119">
        <f>'alle Daten'!AI126</f>
        <v>3.3112582781456956E-2</v>
      </c>
      <c r="S126" s="149">
        <f>'alle Daten'!AI126-'alle Daten'!AG126</f>
        <v>2.2243017564065652E-2</v>
      </c>
    </row>
    <row r="127" spans="2:19" x14ac:dyDescent="0.3">
      <c r="B127" s="148" t="s">
        <v>268</v>
      </c>
      <c r="C127" s="144" t="s">
        <v>257</v>
      </c>
      <c r="D127" s="130" t="s">
        <v>258</v>
      </c>
      <c r="E127" s="117">
        <f>'alle Daten'!F127</f>
        <v>322</v>
      </c>
      <c r="F127" s="117">
        <f>'alle Daten'!J127</f>
        <v>101</v>
      </c>
      <c r="G127" s="119">
        <f>'alle Daten'!N127</f>
        <v>0.31366459627329191</v>
      </c>
      <c r="H127" s="118">
        <f>'alle Daten'!O127</f>
        <v>-6.5645748554294281E-2</v>
      </c>
      <c r="I127" s="117">
        <f>'alle Daten'!Q127</f>
        <v>0</v>
      </c>
      <c r="J127" s="158">
        <f>'alle Daten'!U127</f>
        <v>101</v>
      </c>
      <c r="K127" s="120">
        <f>'alle Daten'!Z127</f>
        <v>78</v>
      </c>
      <c r="L127" s="119">
        <f>'alle Daten'!AA127</f>
        <v>0.7722772277227723</v>
      </c>
      <c r="M127" s="121">
        <f>'alle Daten'!AA127-'alle Daten'!Y127</f>
        <v>2.2277227722772297E-2</v>
      </c>
      <c r="N127" s="120">
        <f>'alle Daten'!AD127</f>
        <v>20</v>
      </c>
      <c r="O127" s="119">
        <f>'alle Daten'!AE127</f>
        <v>0.19801980198019803</v>
      </c>
      <c r="P127" s="121">
        <f>'alle Daten'!AE127-'alle Daten'!AC127</f>
        <v>-2.0730198019801971E-2</v>
      </c>
      <c r="Q127" s="120">
        <f>'alle Daten'!AH127</f>
        <v>3</v>
      </c>
      <c r="R127" s="119">
        <f>'alle Daten'!AI127</f>
        <v>2.9702970297029702E-2</v>
      </c>
      <c r="S127" s="149">
        <f>'alle Daten'!AI127-'alle Daten'!AG127</f>
        <v>-1.5470297029702984E-3</v>
      </c>
    </row>
    <row r="128" spans="2:19" x14ac:dyDescent="0.3">
      <c r="B128" s="148" t="s">
        <v>268</v>
      </c>
      <c r="C128" s="144" t="s">
        <v>259</v>
      </c>
      <c r="D128" s="130" t="s">
        <v>260</v>
      </c>
      <c r="E128" s="117">
        <f>'alle Daten'!F128</f>
        <v>568</v>
      </c>
      <c r="F128" s="117">
        <f>'alle Daten'!J128</f>
        <v>347</v>
      </c>
      <c r="G128" s="119">
        <f>'alle Daten'!N128</f>
        <v>0.6109154929577465</v>
      </c>
      <c r="H128" s="118">
        <f>'alle Daten'!O128</f>
        <v>2.2205815538391627E-2</v>
      </c>
      <c r="I128" s="117">
        <f>'alle Daten'!Q128</f>
        <v>7</v>
      </c>
      <c r="J128" s="158">
        <f>'alle Daten'!U128</f>
        <v>340</v>
      </c>
      <c r="K128" s="120">
        <f>'alle Daten'!Z128</f>
        <v>296</v>
      </c>
      <c r="L128" s="119">
        <f>'alle Daten'!AA128</f>
        <v>0.87058823529411766</v>
      </c>
      <c r="M128" s="121">
        <f>'alle Daten'!AA128-'alle Daten'!Y128</f>
        <v>-2.6900016204829402E-3</v>
      </c>
      <c r="N128" s="120">
        <f>'alle Daten'!AD128</f>
        <v>39</v>
      </c>
      <c r="O128" s="119">
        <f>'alle Daten'!AE128</f>
        <v>0.11470588235294117</v>
      </c>
      <c r="P128" s="121">
        <f>'alle Daten'!AE128-'alle Daten'!AC128</f>
        <v>-6.5062388591800441E-3</v>
      </c>
      <c r="Q128" s="120">
        <f>'alle Daten'!AH128</f>
        <v>5</v>
      </c>
      <c r="R128" s="119">
        <f>'alle Daten'!AI128</f>
        <v>1.4705882352941176E-2</v>
      </c>
      <c r="S128" s="149">
        <f>'alle Daten'!AI128-'alle Daten'!AG128</f>
        <v>9.1962404796629392E-3</v>
      </c>
    </row>
    <row r="129" spans="2:19" x14ac:dyDescent="0.3">
      <c r="B129" s="148" t="s">
        <v>268</v>
      </c>
      <c r="C129" s="144" t="s">
        <v>261</v>
      </c>
      <c r="D129" s="130" t="s">
        <v>262</v>
      </c>
      <c r="E129" s="117">
        <f>'alle Daten'!F129</f>
        <v>170</v>
      </c>
      <c r="F129" s="117">
        <f>'alle Daten'!J129</f>
        <v>82</v>
      </c>
      <c r="G129" s="119">
        <f>'alle Daten'!N129</f>
        <v>0.4823529411764706</v>
      </c>
      <c r="H129" s="118">
        <f>'alle Daten'!O129</f>
        <v>-4.011896893588901E-2</v>
      </c>
      <c r="I129" s="117">
        <f>'alle Daten'!Q129</f>
        <v>2</v>
      </c>
      <c r="J129" s="158">
        <f>'alle Daten'!U129</f>
        <v>80</v>
      </c>
      <c r="K129" s="120">
        <f>'alle Daten'!Z129</f>
        <v>70</v>
      </c>
      <c r="L129" s="119">
        <f>'alle Daten'!AA129</f>
        <v>0.875</v>
      </c>
      <c r="M129" s="121">
        <f>'alle Daten'!AA129-'alle Daten'!Y129</f>
        <v>0.35277777777777775</v>
      </c>
      <c r="N129" s="120">
        <f>'alle Daten'!AD129</f>
        <v>9</v>
      </c>
      <c r="O129" s="119">
        <f>'alle Daten'!AE129</f>
        <v>0.1125</v>
      </c>
      <c r="P129" s="121">
        <f>'alle Daten'!AE129-'alle Daten'!AC129</f>
        <v>-0.33194444444444443</v>
      </c>
      <c r="Q129" s="120">
        <f>'alle Daten'!AH129</f>
        <v>1</v>
      </c>
      <c r="R129" s="119">
        <f>'alle Daten'!AI129</f>
        <v>1.2500000000000001E-2</v>
      </c>
      <c r="S129" s="149">
        <f>'alle Daten'!AI129-'alle Daten'!AG129</f>
        <v>-2.0833333333333332E-2</v>
      </c>
    </row>
    <row r="130" spans="2:19" x14ac:dyDescent="0.3">
      <c r="B130" s="148" t="s">
        <v>268</v>
      </c>
      <c r="C130" s="144" t="s">
        <v>263</v>
      </c>
      <c r="D130" s="130" t="s">
        <v>264</v>
      </c>
      <c r="E130" s="117">
        <f>'alle Daten'!F130</f>
        <v>609</v>
      </c>
      <c r="F130" s="117">
        <f>'alle Daten'!J130</f>
        <v>250</v>
      </c>
      <c r="G130" s="119">
        <f>'alle Daten'!N130</f>
        <v>0.41050903119868637</v>
      </c>
      <c r="H130" s="118">
        <f>'alle Daten'!O130</f>
        <v>-0.11366015309134386</v>
      </c>
      <c r="I130" s="117">
        <f>'alle Daten'!Q130</f>
        <v>2</v>
      </c>
      <c r="J130" s="158">
        <f>'alle Daten'!U130</f>
        <v>248</v>
      </c>
      <c r="K130" s="120">
        <f>'alle Daten'!Z130</f>
        <v>213</v>
      </c>
      <c r="L130" s="119">
        <f>'alle Daten'!AA130</f>
        <v>0.8588709677419355</v>
      </c>
      <c r="M130" s="121">
        <f>'alle Daten'!AA130-'alle Daten'!Y130</f>
        <v>0.11394343151005148</v>
      </c>
      <c r="N130" s="120">
        <f>'alle Daten'!AD130</f>
        <v>32</v>
      </c>
      <c r="O130" s="119">
        <f>'alle Daten'!AE130</f>
        <v>0.12903225806451613</v>
      </c>
      <c r="P130" s="121">
        <f>'alle Daten'!AE130-'alle Daten'!AC130</f>
        <v>-0.12604020570359981</v>
      </c>
      <c r="Q130" s="120">
        <f>'alle Daten'!AH130</f>
        <v>3</v>
      </c>
      <c r="R130" s="119">
        <f>'alle Daten'!AI130</f>
        <v>1.2096774193548387E-2</v>
      </c>
      <c r="S130" s="149">
        <f>'alle Daten'!AI130-'alle Daten'!AG130</f>
        <v>1.2096774193548387E-2</v>
      </c>
    </row>
    <row r="131" spans="2:19" x14ac:dyDescent="0.3">
      <c r="B131" s="148" t="s">
        <v>268</v>
      </c>
      <c r="C131" s="144" t="s">
        <v>265</v>
      </c>
      <c r="D131" s="130" t="s">
        <v>266</v>
      </c>
      <c r="E131" s="117">
        <f>'alle Daten'!F131</f>
        <v>228</v>
      </c>
      <c r="F131" s="117">
        <f>'alle Daten'!J131</f>
        <v>105</v>
      </c>
      <c r="G131" s="119">
        <f>'alle Daten'!N131</f>
        <v>0.46052631578947367</v>
      </c>
      <c r="H131" s="118">
        <f>'alle Daten'!O131</f>
        <v>-6.6444638567372816E-2</v>
      </c>
      <c r="I131" s="117">
        <f>'alle Daten'!Q131</f>
        <v>3</v>
      </c>
      <c r="J131" s="158">
        <f>'alle Daten'!U131</f>
        <v>102</v>
      </c>
      <c r="K131" s="120">
        <f>'alle Daten'!Z131</f>
        <v>68</v>
      </c>
      <c r="L131" s="119">
        <f>'alle Daten'!AA131</f>
        <v>0.66666666666666663</v>
      </c>
      <c r="M131" s="121">
        <f>'alle Daten'!AA131-'alle Daten'!Y131</f>
        <v>-2.6881720430107503E-3</v>
      </c>
      <c r="N131" s="120">
        <f>'alle Daten'!AD131</f>
        <v>32</v>
      </c>
      <c r="O131" s="119">
        <f>'alle Daten'!AE131</f>
        <v>0.31372549019607843</v>
      </c>
      <c r="P131" s="121">
        <f>'alle Daten'!AE131-'alle Daten'!AC131</f>
        <v>7.2738772928526152E-3</v>
      </c>
      <c r="Q131" s="120">
        <f>'alle Daten'!AH131</f>
        <v>2</v>
      </c>
      <c r="R131" s="119">
        <f>'alle Daten'!AI131</f>
        <v>1.9607843137254902E-2</v>
      </c>
      <c r="S131" s="149">
        <f>'alle Daten'!AI131-'alle Daten'!AG131</f>
        <v>-4.5857052498418718E-3</v>
      </c>
    </row>
    <row r="132" spans="2:19" x14ac:dyDescent="0.3">
      <c r="B132" s="148" t="s">
        <v>268</v>
      </c>
      <c r="C132" s="144" t="s">
        <v>267</v>
      </c>
      <c r="D132" s="130" t="s">
        <v>268</v>
      </c>
      <c r="E132" s="117">
        <f>'alle Daten'!F132</f>
        <v>346</v>
      </c>
      <c r="F132" s="117">
        <f>'alle Daten'!J132</f>
        <v>101</v>
      </c>
      <c r="G132" s="119">
        <f>'alle Daten'!N132</f>
        <v>0.29190751445086704</v>
      </c>
      <c r="H132" s="118">
        <f>'alle Daten'!O132</f>
        <v>-8.2030162602957313E-2</v>
      </c>
      <c r="I132" s="117">
        <f>'alle Daten'!Q132</f>
        <v>0</v>
      </c>
      <c r="J132" s="158">
        <f>'alle Daten'!U132</f>
        <v>101</v>
      </c>
      <c r="K132" s="120">
        <f>'alle Daten'!Z132</f>
        <v>80</v>
      </c>
      <c r="L132" s="119">
        <f>'alle Daten'!AA132</f>
        <v>0.79207920792079212</v>
      </c>
      <c r="M132" s="121">
        <f>'alle Daten'!AA132-'alle Daten'!Y132</f>
        <v>-7.8149799712795676E-2</v>
      </c>
      <c r="N132" s="120">
        <f>'alle Daten'!AD132</f>
        <v>18</v>
      </c>
      <c r="O132" s="119">
        <f>'alle Daten'!AE132</f>
        <v>0.17821782178217821</v>
      </c>
      <c r="P132" s="121">
        <f>'alle Daten'!AE132-'alle Daten'!AC132</f>
        <v>7.1347592774544624E-2</v>
      </c>
      <c r="Q132" s="120">
        <f>'alle Daten'!AH132</f>
        <v>3</v>
      </c>
      <c r="R132" s="119">
        <f>'alle Daten'!AI132</f>
        <v>2.9702970297029702E-2</v>
      </c>
      <c r="S132" s="149">
        <f>'alle Daten'!AI132-'alle Daten'!AG132</f>
        <v>6.8022069382510757E-3</v>
      </c>
    </row>
    <row r="133" spans="2:19" x14ac:dyDescent="0.3">
      <c r="B133" s="148" t="s">
        <v>268</v>
      </c>
      <c r="C133" s="144" t="s">
        <v>269</v>
      </c>
      <c r="D133" s="130" t="s">
        <v>270</v>
      </c>
      <c r="E133" s="117">
        <f>'alle Daten'!F133</f>
        <v>598</v>
      </c>
      <c r="F133" s="117">
        <f>'alle Daten'!J133</f>
        <v>168</v>
      </c>
      <c r="G133" s="119">
        <f>'alle Daten'!N133</f>
        <v>0.28093645484949831</v>
      </c>
      <c r="H133" s="118">
        <f>'alle Daten'!O133</f>
        <v>-2.7402487955096033E-3</v>
      </c>
      <c r="I133" s="117">
        <f>'alle Daten'!Q133</f>
        <v>0</v>
      </c>
      <c r="J133" s="158">
        <f>'alle Daten'!U133</f>
        <v>168</v>
      </c>
      <c r="K133" s="120">
        <f>'alle Daten'!Z133</f>
        <v>133</v>
      </c>
      <c r="L133" s="119">
        <f>'alle Daten'!AA133</f>
        <v>0.79166666666666663</v>
      </c>
      <c r="M133" s="121">
        <f>'alle Daten'!AA133-'alle Daten'!Y133</f>
        <v>-2.8558052434456971E-2</v>
      </c>
      <c r="N133" s="120">
        <f>'alle Daten'!AD133</f>
        <v>32</v>
      </c>
      <c r="O133" s="119">
        <f>'alle Daten'!AE133</f>
        <v>0.19047619047619047</v>
      </c>
      <c r="P133" s="121">
        <f>'alle Daten'!AE133-'alle Daten'!AC133</f>
        <v>2.7554842161583715E-2</v>
      </c>
      <c r="Q133" s="120">
        <f>'alle Daten'!AH133</f>
        <v>3</v>
      </c>
      <c r="R133" s="119">
        <f>'alle Daten'!AI133</f>
        <v>1.7857142857142856E-2</v>
      </c>
      <c r="S133" s="149">
        <f>'alle Daten'!AI133-'alle Daten'!AG133</f>
        <v>1.0032102728731937E-3</v>
      </c>
    </row>
    <row r="134" spans="2:19" x14ac:dyDescent="0.3">
      <c r="B134" s="148" t="s">
        <v>268</v>
      </c>
      <c r="C134" s="144" t="s">
        <v>271</v>
      </c>
      <c r="D134" s="130" t="s">
        <v>272</v>
      </c>
      <c r="E134" s="117">
        <f>'alle Daten'!F134</f>
        <v>287</v>
      </c>
      <c r="F134" s="117">
        <f>'alle Daten'!J134</f>
        <v>120</v>
      </c>
      <c r="G134" s="119">
        <f>'alle Daten'!N134</f>
        <v>0.41811846689895471</v>
      </c>
      <c r="H134" s="118">
        <f>'alle Daten'!O134</f>
        <v>-0.120602071821584</v>
      </c>
      <c r="I134" s="117">
        <f>'alle Daten'!Q134</f>
        <v>2</v>
      </c>
      <c r="J134" s="158">
        <f>'alle Daten'!U134</f>
        <v>118</v>
      </c>
      <c r="K134" s="120">
        <f>'alle Daten'!Z134</f>
        <v>62</v>
      </c>
      <c r="L134" s="119">
        <f>'alle Daten'!AA134</f>
        <v>0.52542372881355937</v>
      </c>
      <c r="M134" s="121">
        <f>'alle Daten'!AA134-'alle Daten'!Y134</f>
        <v>6.1929595827900918E-3</v>
      </c>
      <c r="N134" s="120">
        <f>'alle Daten'!AD134</f>
        <v>56</v>
      </c>
      <c r="O134" s="119">
        <f>'alle Daten'!AE134</f>
        <v>0.47457627118644069</v>
      </c>
      <c r="P134" s="121">
        <f>'alle Daten'!AE134-'alle Daten'!AC134</f>
        <v>1.9448066058235569E-2</v>
      </c>
      <c r="Q134" s="120">
        <f>'alle Daten'!AH134</f>
        <v>0</v>
      </c>
      <c r="R134" s="119">
        <f>'alle Daten'!AI134</f>
        <v>0</v>
      </c>
      <c r="S134" s="149">
        <f>'alle Daten'!AI134-'alle Daten'!AG134</f>
        <v>-2.564102564102564E-2</v>
      </c>
    </row>
    <row r="135" spans="2:19" x14ac:dyDescent="0.3">
      <c r="B135" s="148" t="s">
        <v>268</v>
      </c>
      <c r="C135" s="144" t="s">
        <v>273</v>
      </c>
      <c r="D135" s="130" t="s">
        <v>274</v>
      </c>
      <c r="E135" s="117">
        <f>'alle Daten'!F135</f>
        <v>144</v>
      </c>
      <c r="F135" s="117">
        <f>'alle Daten'!J135</f>
        <v>52</v>
      </c>
      <c r="G135" s="119">
        <f>'alle Daten'!N135</f>
        <v>0.3611111111111111</v>
      </c>
      <c r="H135" s="118">
        <f>'alle Daten'!O135</f>
        <v>6.2409812409812415E-2</v>
      </c>
      <c r="I135" s="117">
        <f>'alle Daten'!Q135</f>
        <v>2</v>
      </c>
      <c r="J135" s="158">
        <f>'alle Daten'!U135</f>
        <v>50</v>
      </c>
      <c r="K135" s="120">
        <f>'alle Daten'!Z135</f>
        <v>49</v>
      </c>
      <c r="L135" s="119">
        <f>'alle Daten'!AA135</f>
        <v>0.98</v>
      </c>
      <c r="M135" s="121">
        <f>'alle Daten'!AA135-'alle Daten'!Y135</f>
        <v>9.1111111111111143E-2</v>
      </c>
      <c r="N135" s="120">
        <f>'alle Daten'!AD135</f>
        <v>1</v>
      </c>
      <c r="O135" s="119">
        <f>'alle Daten'!AE135</f>
        <v>0.02</v>
      </c>
      <c r="P135" s="121">
        <f>'alle Daten'!AE135-'alle Daten'!AC135</f>
        <v>-6.8888888888888888E-2</v>
      </c>
      <c r="Q135" s="120">
        <f>'alle Daten'!AH135</f>
        <v>0</v>
      </c>
      <c r="R135" s="119">
        <f>'alle Daten'!AI135</f>
        <v>0</v>
      </c>
      <c r="S135" s="149">
        <f>'alle Daten'!AI135-'alle Daten'!AG135</f>
        <v>-2.2222222222222223E-2</v>
      </c>
    </row>
    <row r="136" spans="2:19" x14ac:dyDescent="0.3">
      <c r="B136" s="148" t="s">
        <v>268</v>
      </c>
      <c r="C136" s="144" t="s">
        <v>275</v>
      </c>
      <c r="D136" s="130" t="s">
        <v>276</v>
      </c>
      <c r="E136" s="117">
        <f>'alle Daten'!F136</f>
        <v>156</v>
      </c>
      <c r="F136" s="117">
        <f>'alle Daten'!J136</f>
        <v>52</v>
      </c>
      <c r="G136" s="119">
        <f>'alle Daten'!N136</f>
        <v>0.33333333333333331</v>
      </c>
      <c r="H136" s="118">
        <f>'alle Daten'!O136</f>
        <v>3.7037037037037035E-2</v>
      </c>
      <c r="I136" s="117">
        <f>'alle Daten'!Q136</f>
        <v>0</v>
      </c>
      <c r="J136" s="158">
        <f>'alle Daten'!U136</f>
        <v>52</v>
      </c>
      <c r="K136" s="120">
        <f>'alle Daten'!Z136</f>
        <v>42</v>
      </c>
      <c r="L136" s="119">
        <f>'alle Daten'!AA136</f>
        <v>0.80769230769230771</v>
      </c>
      <c r="M136" s="121">
        <f>'alle Daten'!AA136-'alle Daten'!Y136</f>
        <v>0.14102564102564108</v>
      </c>
      <c r="N136" s="120">
        <f>'alle Daten'!AD136</f>
        <v>10</v>
      </c>
      <c r="O136" s="119">
        <f>'alle Daten'!AE136</f>
        <v>0.19230769230769232</v>
      </c>
      <c r="P136" s="121">
        <f>'alle Daten'!AE136-'alle Daten'!AC136</f>
        <v>-0.141025641025641</v>
      </c>
      <c r="Q136" s="120">
        <f>'alle Daten'!AH136</f>
        <v>0</v>
      </c>
      <c r="R136" s="119">
        <f>'alle Daten'!AI136</f>
        <v>0</v>
      </c>
      <c r="S136" s="149">
        <f>'alle Daten'!AI136-'alle Daten'!AG136</f>
        <v>0</v>
      </c>
    </row>
    <row r="137" spans="2:19" x14ac:dyDescent="0.3">
      <c r="B137" s="148" t="s">
        <v>268</v>
      </c>
      <c r="C137" s="144" t="s">
        <v>277</v>
      </c>
      <c r="D137" s="130" t="s">
        <v>278</v>
      </c>
      <c r="E137" s="117">
        <f>'alle Daten'!F137</f>
        <v>360</v>
      </c>
      <c r="F137" s="117">
        <f>'alle Daten'!J137</f>
        <v>135</v>
      </c>
      <c r="G137" s="119">
        <f>'alle Daten'!N137</f>
        <v>0.375</v>
      </c>
      <c r="H137" s="118">
        <f>'alle Daten'!O137</f>
        <v>-2.049180327868827E-3</v>
      </c>
      <c r="I137" s="117">
        <f>'alle Daten'!Q137</f>
        <v>0</v>
      </c>
      <c r="J137" s="158">
        <f>'alle Daten'!U137</f>
        <v>135</v>
      </c>
      <c r="K137" s="120">
        <f>'alle Daten'!Z137</f>
        <v>100</v>
      </c>
      <c r="L137" s="119">
        <f>'alle Daten'!AA137</f>
        <v>0.7407407407407407</v>
      </c>
      <c r="M137" s="121">
        <f>'alle Daten'!AA137-'alle Daten'!Y137</f>
        <v>5.1851851851851816E-2</v>
      </c>
      <c r="N137" s="120">
        <f>'alle Daten'!AD137</f>
        <v>32</v>
      </c>
      <c r="O137" s="119">
        <f>'alle Daten'!AE137</f>
        <v>0.23703703703703705</v>
      </c>
      <c r="P137" s="121">
        <f>'alle Daten'!AE137-'alle Daten'!AC137</f>
        <v>-7.407407407407407E-2</v>
      </c>
      <c r="Q137" s="120">
        <f>'alle Daten'!AH137</f>
        <v>3</v>
      </c>
      <c r="R137" s="119">
        <f>'alle Daten'!AI137</f>
        <v>2.2222222222222223E-2</v>
      </c>
      <c r="S137" s="149">
        <f>'alle Daten'!AI137-'alle Daten'!AG137</f>
        <v>2.2222222222222223E-2</v>
      </c>
    </row>
    <row r="138" spans="2:19" x14ac:dyDescent="0.3">
      <c r="B138" s="148" t="s">
        <v>268</v>
      </c>
      <c r="C138" s="144" t="s">
        <v>279</v>
      </c>
      <c r="D138" s="130" t="s">
        <v>280</v>
      </c>
      <c r="E138" s="117">
        <f>'alle Daten'!F138</f>
        <v>235</v>
      </c>
      <c r="F138" s="117">
        <f>'alle Daten'!J138</f>
        <v>102</v>
      </c>
      <c r="G138" s="119">
        <f>'alle Daten'!N138</f>
        <v>0.43404255319148938</v>
      </c>
      <c r="H138" s="118">
        <f>'alle Daten'!O138</f>
        <v>-2.5634866163349312E-2</v>
      </c>
      <c r="I138" s="117">
        <f>'alle Daten'!Q138</f>
        <v>0</v>
      </c>
      <c r="J138" s="158">
        <f>'alle Daten'!U138</f>
        <v>102</v>
      </c>
      <c r="K138" s="120">
        <f>'alle Daten'!Z138</f>
        <v>32</v>
      </c>
      <c r="L138" s="119">
        <f>'alle Daten'!AA138</f>
        <v>0.31372549019607843</v>
      </c>
      <c r="M138" s="121">
        <f>'alle Daten'!AA138-'alle Daten'!Y138</f>
        <v>-3.7151702786377694E-2</v>
      </c>
      <c r="N138" s="120">
        <f>'alle Daten'!AD138</f>
        <v>70</v>
      </c>
      <c r="O138" s="119">
        <f>'alle Daten'!AE138</f>
        <v>0.68627450980392157</v>
      </c>
      <c r="P138" s="121">
        <f>'alle Daten'!AE138-'alle Daten'!AC138</f>
        <v>4.5923632610939125E-2</v>
      </c>
      <c r="Q138" s="120">
        <f>'alle Daten'!AH138</f>
        <v>0</v>
      </c>
      <c r="R138" s="119">
        <f>'alle Daten'!AI138</f>
        <v>0</v>
      </c>
      <c r="S138" s="149">
        <f>'alle Daten'!AI138-'alle Daten'!AG138</f>
        <v>-8.771929824561403E-3</v>
      </c>
    </row>
    <row r="139" spans="2:19" x14ac:dyDescent="0.3">
      <c r="B139" s="148" t="s">
        <v>268</v>
      </c>
      <c r="C139" s="144" t="s">
        <v>281</v>
      </c>
      <c r="D139" s="130" t="s">
        <v>282</v>
      </c>
      <c r="E139" s="117">
        <f>'alle Daten'!F139</f>
        <v>144</v>
      </c>
      <c r="F139" s="117">
        <f>'alle Daten'!J139</f>
        <v>68</v>
      </c>
      <c r="G139" s="119">
        <f>'alle Daten'!N139</f>
        <v>0.47222222222222221</v>
      </c>
      <c r="H139" s="118">
        <f>'alle Daten'!O139</f>
        <v>-9.8247576435495865E-2</v>
      </c>
      <c r="I139" s="117">
        <f>'alle Daten'!Q139</f>
        <v>0</v>
      </c>
      <c r="J139" s="158">
        <f>'alle Daten'!U139</f>
        <v>68</v>
      </c>
      <c r="K139" s="120">
        <f>'alle Daten'!Z139</f>
        <v>61</v>
      </c>
      <c r="L139" s="119">
        <f>'alle Daten'!AA139</f>
        <v>0.8970588235294118</v>
      </c>
      <c r="M139" s="121">
        <f>'alle Daten'!AA139-'alle Daten'!Y139</f>
        <v>5.0000000000000044E-2</v>
      </c>
      <c r="N139" s="120">
        <f>'alle Daten'!AD139</f>
        <v>7</v>
      </c>
      <c r="O139" s="119">
        <f>'alle Daten'!AE139</f>
        <v>0.10294117647058823</v>
      </c>
      <c r="P139" s="121">
        <f>'alle Daten'!AE139-'alle Daten'!AC139</f>
        <v>-3.8235294117647062E-2</v>
      </c>
      <c r="Q139" s="120">
        <f>'alle Daten'!AH139</f>
        <v>0</v>
      </c>
      <c r="R139" s="119">
        <f>'alle Daten'!AI139</f>
        <v>0</v>
      </c>
      <c r="S139" s="149">
        <f>'alle Daten'!AI139-'alle Daten'!AG139</f>
        <v>-1.1764705882352941E-2</v>
      </c>
    </row>
    <row r="140" spans="2:19" x14ac:dyDescent="0.3">
      <c r="B140" s="148" t="s">
        <v>268</v>
      </c>
      <c r="C140" s="144" t="s">
        <v>283</v>
      </c>
      <c r="D140" s="130" t="s">
        <v>284</v>
      </c>
      <c r="E140" s="117">
        <f>'alle Daten'!F140</f>
        <v>212</v>
      </c>
      <c r="F140" s="117">
        <f>'alle Daten'!J140</f>
        <v>100</v>
      </c>
      <c r="G140" s="119">
        <f>'alle Daten'!N140</f>
        <v>0.47169811320754718</v>
      </c>
      <c r="H140" s="118">
        <f>'alle Daten'!O140</f>
        <v>-7.6174227217984725E-2</v>
      </c>
      <c r="I140" s="117">
        <f>'alle Daten'!Q140</f>
        <v>2</v>
      </c>
      <c r="J140" s="158">
        <f>'alle Daten'!U140</f>
        <v>98</v>
      </c>
      <c r="K140" s="120">
        <f>'alle Daten'!Z140</f>
        <v>59</v>
      </c>
      <c r="L140" s="119">
        <f>'alle Daten'!AA140</f>
        <v>0.60204081632653061</v>
      </c>
      <c r="M140" s="121">
        <f>'alle Daten'!AA140-'alle Daten'!Y140</f>
        <v>-7.4429771908763542E-2</v>
      </c>
      <c r="N140" s="120">
        <f>'alle Daten'!AD140</f>
        <v>38</v>
      </c>
      <c r="O140" s="119">
        <f>'alle Daten'!AE140</f>
        <v>0.38775510204081631</v>
      </c>
      <c r="P140" s="121">
        <f>'alle Daten'!AE140-'alle Daten'!AC140</f>
        <v>8.3833533413365358E-2</v>
      </c>
      <c r="Q140" s="120">
        <f>'alle Daten'!AH140</f>
        <v>1</v>
      </c>
      <c r="R140" s="119">
        <f>'alle Daten'!AI140</f>
        <v>1.020408163265306E-2</v>
      </c>
      <c r="S140" s="149">
        <f>'alle Daten'!AI140-'alle Daten'!AG140</f>
        <v>-9.4037615046018413E-3</v>
      </c>
    </row>
    <row r="141" spans="2:19" x14ac:dyDescent="0.3">
      <c r="B141" s="148" t="s">
        <v>268</v>
      </c>
      <c r="C141" s="144" t="s">
        <v>285</v>
      </c>
      <c r="D141" s="130" t="s">
        <v>286</v>
      </c>
      <c r="E141" s="117">
        <f>'alle Daten'!F141</f>
        <v>117</v>
      </c>
      <c r="F141" s="117">
        <f>'alle Daten'!J141</f>
        <v>59</v>
      </c>
      <c r="G141" s="119">
        <f>'alle Daten'!N141</f>
        <v>0.50427350427350426</v>
      </c>
      <c r="H141" s="118">
        <f>'alle Daten'!O141</f>
        <v>-1.2967875036840604E-2</v>
      </c>
      <c r="I141" s="117">
        <f>'alle Daten'!Q141</f>
        <v>0</v>
      </c>
      <c r="J141" s="158">
        <f>'alle Daten'!U141</f>
        <v>59</v>
      </c>
      <c r="K141" s="120">
        <f>'alle Daten'!Z141</f>
        <v>44</v>
      </c>
      <c r="L141" s="119">
        <f>'alle Daten'!AA141</f>
        <v>0.74576271186440679</v>
      </c>
      <c r="M141" s="121">
        <f>'alle Daten'!AA141-'alle Daten'!Y141</f>
        <v>0</v>
      </c>
      <c r="N141" s="120">
        <f>'alle Daten'!AD141</f>
        <v>13</v>
      </c>
      <c r="O141" s="119">
        <f>'alle Daten'!AE141</f>
        <v>0.22033898305084745</v>
      </c>
      <c r="P141" s="121">
        <f>'alle Daten'!AE141-'alle Daten'!AC141</f>
        <v>-3.3898305084745756E-2</v>
      </c>
      <c r="Q141" s="120">
        <f>'alle Daten'!AH141</f>
        <v>2</v>
      </c>
      <c r="R141" s="119">
        <f>'alle Daten'!AI141</f>
        <v>3.3898305084745763E-2</v>
      </c>
      <c r="S141" s="149">
        <f>'alle Daten'!AI141-'alle Daten'!AG141</f>
        <v>3.3898305084745763E-2</v>
      </c>
    </row>
    <row r="142" spans="2:19" x14ac:dyDescent="0.3">
      <c r="B142" s="148" t="s">
        <v>268</v>
      </c>
      <c r="C142" s="144" t="s">
        <v>287</v>
      </c>
      <c r="D142" s="130" t="s">
        <v>288</v>
      </c>
      <c r="E142" s="117">
        <f>'alle Daten'!F142</f>
        <v>365</v>
      </c>
      <c r="F142" s="117">
        <f>'alle Daten'!J142</f>
        <v>102</v>
      </c>
      <c r="G142" s="119">
        <f>'alle Daten'!N142</f>
        <v>0.27945205479452057</v>
      </c>
      <c r="H142" s="118">
        <f>'alle Daten'!O142</f>
        <v>-0.11254794520547945</v>
      </c>
      <c r="I142" s="117">
        <f>'alle Daten'!Q142</f>
        <v>1</v>
      </c>
      <c r="J142" s="158">
        <f>'alle Daten'!U142</f>
        <v>101</v>
      </c>
      <c r="K142" s="120">
        <f>'alle Daten'!Z142</f>
        <v>33</v>
      </c>
      <c r="L142" s="119">
        <f>'alle Daten'!AA142</f>
        <v>0.32673267326732675</v>
      </c>
      <c r="M142" s="121">
        <f>'alle Daten'!AA142-'alle Daten'!Y142</f>
        <v>-8.7060430180949111E-2</v>
      </c>
      <c r="N142" s="120">
        <f>'alle Daten'!AD142</f>
        <v>65</v>
      </c>
      <c r="O142" s="119">
        <f>'alle Daten'!AE142</f>
        <v>0.64356435643564358</v>
      </c>
      <c r="P142" s="121">
        <f>'alle Daten'!AE142-'alle Daten'!AC142</f>
        <v>7.8047115056333216E-2</v>
      </c>
      <c r="Q142" s="120">
        <f>'alle Daten'!AH142</f>
        <v>3</v>
      </c>
      <c r="R142" s="119">
        <f>'alle Daten'!AI142</f>
        <v>2.9702970297029702E-2</v>
      </c>
      <c r="S142" s="149">
        <f>'alle Daten'!AI142-'alle Daten'!AG142</f>
        <v>9.0133151246159088E-3</v>
      </c>
    </row>
    <row r="143" spans="2:19" x14ac:dyDescent="0.3">
      <c r="B143" s="148" t="s">
        <v>328</v>
      </c>
      <c r="C143" s="144" t="s">
        <v>289</v>
      </c>
      <c r="D143" s="130" t="s">
        <v>290</v>
      </c>
      <c r="E143" s="117">
        <f>'alle Daten'!F143</f>
        <v>106</v>
      </c>
      <c r="F143" s="117">
        <f>'alle Daten'!J143</f>
        <v>42</v>
      </c>
      <c r="G143" s="119">
        <f>'alle Daten'!N143</f>
        <v>0.39622641509433965</v>
      </c>
      <c r="H143" s="118">
        <f>'alle Daten'!O143</f>
        <v>-0.27044025157232698</v>
      </c>
      <c r="I143" s="117">
        <f>'alle Daten'!Q143</f>
        <v>1</v>
      </c>
      <c r="J143" s="158">
        <f>'alle Daten'!U143</f>
        <v>41</v>
      </c>
      <c r="K143" s="120">
        <f>'alle Daten'!Z143</f>
        <v>34</v>
      </c>
      <c r="L143" s="119">
        <f>'alle Daten'!AA143</f>
        <v>0.82926829268292679</v>
      </c>
      <c r="M143" s="121">
        <f>'alle Daten'!AA143-'alle Daten'!Y143</f>
        <v>5.2797704447632654E-2</v>
      </c>
      <c r="N143" s="120">
        <f>'alle Daten'!AD143</f>
        <v>7</v>
      </c>
      <c r="O143" s="119">
        <f>'alle Daten'!AE143</f>
        <v>0.17073170731707318</v>
      </c>
      <c r="P143" s="121">
        <f>'alle Daten'!AE143-'alle Daten'!AC143</f>
        <v>6.0258249641320094E-3</v>
      </c>
      <c r="Q143" s="120">
        <f>'alle Daten'!AH143</f>
        <v>0</v>
      </c>
      <c r="R143" s="119">
        <f>'alle Daten'!AI143</f>
        <v>0</v>
      </c>
      <c r="S143" s="149">
        <f>'alle Daten'!AI143-'alle Daten'!AG143</f>
        <v>-5.8823529411764705E-2</v>
      </c>
    </row>
    <row r="144" spans="2:19" x14ac:dyDescent="0.3">
      <c r="B144" s="148" t="s">
        <v>328</v>
      </c>
      <c r="C144" s="144" t="s">
        <v>291</v>
      </c>
      <c r="D144" s="130" t="s">
        <v>292</v>
      </c>
      <c r="E144" s="117">
        <f>'alle Daten'!F144</f>
        <v>281</v>
      </c>
      <c r="F144" s="117">
        <f>'alle Daten'!J144</f>
        <v>75</v>
      </c>
      <c r="G144" s="119">
        <f>'alle Daten'!N144</f>
        <v>0.2669039145907473</v>
      </c>
      <c r="H144" s="118">
        <f>'alle Daten'!O144</f>
        <v>-0.17325052556369286</v>
      </c>
      <c r="I144" s="117">
        <f>'alle Daten'!Q144</f>
        <v>0</v>
      </c>
      <c r="J144" s="158">
        <f>'alle Daten'!U144</f>
        <v>75</v>
      </c>
      <c r="K144" s="120">
        <f>'alle Daten'!Z144</f>
        <v>74</v>
      </c>
      <c r="L144" s="119">
        <f>'alle Daten'!AA144</f>
        <v>0.98666666666666669</v>
      </c>
      <c r="M144" s="121">
        <f>'alle Daten'!AA144-'alle Daten'!Y144</f>
        <v>0.17087719298245618</v>
      </c>
      <c r="N144" s="120">
        <f>'alle Daten'!AD144</f>
        <v>0</v>
      </c>
      <c r="O144" s="119">
        <f>'alle Daten'!AE144</f>
        <v>0</v>
      </c>
      <c r="P144" s="121">
        <f>'alle Daten'!AE144-'alle Daten'!AC144</f>
        <v>-9.6491228070175433E-2</v>
      </c>
      <c r="Q144" s="120">
        <f>'alle Daten'!AH144</f>
        <v>1</v>
      </c>
      <c r="R144" s="119">
        <f>'alle Daten'!AI144</f>
        <v>1.3333333333333334E-2</v>
      </c>
      <c r="S144" s="149">
        <f>'alle Daten'!AI144-'alle Daten'!AG144</f>
        <v>-3.9298245614035082E-2</v>
      </c>
    </row>
    <row r="145" spans="2:19" x14ac:dyDescent="0.3">
      <c r="B145" s="148" t="s">
        <v>328</v>
      </c>
      <c r="C145" s="144" t="s">
        <v>293</v>
      </c>
      <c r="D145" s="130" t="s">
        <v>294</v>
      </c>
      <c r="E145" s="117">
        <f>'alle Daten'!F145</f>
        <v>682</v>
      </c>
      <c r="F145" s="117">
        <f>'alle Daten'!J145</f>
        <v>227</v>
      </c>
      <c r="G145" s="119">
        <f>'alle Daten'!N145</f>
        <v>0.33284457478005863</v>
      </c>
      <c r="H145" s="118">
        <f>'alle Daten'!O145</f>
        <v>-0.15582398046073459</v>
      </c>
      <c r="I145" s="117">
        <f>'alle Daten'!Q145</f>
        <v>2</v>
      </c>
      <c r="J145" s="158">
        <f>'alle Daten'!U145</f>
        <v>225</v>
      </c>
      <c r="K145" s="120">
        <f>'alle Daten'!Z145</f>
        <v>110</v>
      </c>
      <c r="L145" s="119">
        <f>'alle Daten'!AA145</f>
        <v>0.48888888888888887</v>
      </c>
      <c r="M145" s="121">
        <f>'alle Daten'!AA145-'alle Daten'!Y145</f>
        <v>-3.4779750164365575E-2</v>
      </c>
      <c r="N145" s="120">
        <f>'alle Daten'!AD145</f>
        <v>106</v>
      </c>
      <c r="O145" s="119">
        <f>'alle Daten'!AE145</f>
        <v>0.47111111111111109</v>
      </c>
      <c r="P145" s="121">
        <f>'alle Daten'!AE145-'alle Daten'!AC145</f>
        <v>3.3241288625903975E-2</v>
      </c>
      <c r="Q145" s="120">
        <f>'alle Daten'!AH145</f>
        <v>9</v>
      </c>
      <c r="R145" s="119">
        <f>'alle Daten'!AI145</f>
        <v>0.04</v>
      </c>
      <c r="S145" s="149">
        <f>'alle Daten'!AI145-'alle Daten'!AG145</f>
        <v>1.3372781065088758E-2</v>
      </c>
    </row>
    <row r="146" spans="2:19" x14ac:dyDescent="0.3">
      <c r="B146" s="148" t="s">
        <v>328</v>
      </c>
      <c r="C146" s="144" t="s">
        <v>295</v>
      </c>
      <c r="D146" s="130" t="s">
        <v>296</v>
      </c>
      <c r="E146" s="117">
        <f>'alle Daten'!F146</f>
        <v>409</v>
      </c>
      <c r="F146" s="117">
        <f>'alle Daten'!J146</f>
        <v>204</v>
      </c>
      <c r="G146" s="119">
        <f>'alle Daten'!N146</f>
        <v>0.49877750611246946</v>
      </c>
      <c r="H146" s="118">
        <f>'alle Daten'!O146</f>
        <v>-4.3823390748517099E-2</v>
      </c>
      <c r="I146" s="117">
        <f>'alle Daten'!Q146</f>
        <v>1</v>
      </c>
      <c r="J146" s="158">
        <f>'alle Daten'!U146</f>
        <v>203</v>
      </c>
      <c r="K146" s="120">
        <f>'alle Daten'!Z146</f>
        <v>169</v>
      </c>
      <c r="L146" s="119">
        <f>'alle Daten'!AA146</f>
        <v>0.83251231527093594</v>
      </c>
      <c r="M146" s="121">
        <f>'alle Daten'!AA146-'alle Daten'!Y146</f>
        <v>4.5012315270935965E-2</v>
      </c>
      <c r="N146" s="120">
        <f>'alle Daten'!AD146</f>
        <v>16</v>
      </c>
      <c r="O146" s="119">
        <f>'alle Daten'!AE146</f>
        <v>7.8817733990147784E-2</v>
      </c>
      <c r="P146" s="121">
        <f>'alle Daten'!AE146-'alle Daten'!AC146</f>
        <v>-2.5348932676518887E-2</v>
      </c>
      <c r="Q146" s="120">
        <f>'alle Daten'!AH146</f>
        <v>18</v>
      </c>
      <c r="R146" s="119">
        <f>'alle Daten'!AI146</f>
        <v>8.8669950738916259E-2</v>
      </c>
      <c r="S146" s="149">
        <f>'alle Daten'!AI146-'alle Daten'!AG146</f>
        <v>-1.5496715927750412E-2</v>
      </c>
    </row>
    <row r="147" spans="2:19" x14ac:dyDescent="0.3">
      <c r="B147" s="148" t="s">
        <v>328</v>
      </c>
      <c r="C147" s="144" t="s">
        <v>297</v>
      </c>
      <c r="D147" s="130" t="s">
        <v>298</v>
      </c>
      <c r="E147" s="117">
        <f>'alle Daten'!F147</f>
        <v>257</v>
      </c>
      <c r="F147" s="117">
        <f>'alle Daten'!J147</f>
        <v>125</v>
      </c>
      <c r="G147" s="119">
        <f>'alle Daten'!N147</f>
        <v>0.48638132295719844</v>
      </c>
      <c r="H147" s="118">
        <f>'alle Daten'!O147</f>
        <v>-2.2843769293724059E-2</v>
      </c>
      <c r="I147" s="117">
        <f>'alle Daten'!Q147</f>
        <v>2</v>
      </c>
      <c r="J147" s="158">
        <f>'alle Daten'!U147</f>
        <v>123</v>
      </c>
      <c r="K147" s="120">
        <f>'alle Daten'!Z147</f>
        <v>48</v>
      </c>
      <c r="L147" s="119">
        <f>'alle Daten'!AA147</f>
        <v>0.3902439024390244</v>
      </c>
      <c r="M147" s="121">
        <f>'alle Daten'!AA147-'alle Daten'!Y147</f>
        <v>-0.14990208296243546</v>
      </c>
      <c r="N147" s="120">
        <f>'alle Daten'!AD147</f>
        <v>70</v>
      </c>
      <c r="O147" s="119">
        <f>'alle Daten'!AE147</f>
        <v>0.56910569105691056</v>
      </c>
      <c r="P147" s="121">
        <f>'alle Daten'!AE147-'alle Daten'!AC147</f>
        <v>0.1238502166043558</v>
      </c>
      <c r="Q147" s="120">
        <f>'alle Daten'!AH147</f>
        <v>5</v>
      </c>
      <c r="R147" s="119">
        <f>'alle Daten'!AI147</f>
        <v>4.065040650406504E-2</v>
      </c>
      <c r="S147" s="149">
        <f>'alle Daten'!AI147-'alle Daten'!AG147</f>
        <v>2.6051866358079639E-2</v>
      </c>
    </row>
    <row r="148" spans="2:19" x14ac:dyDescent="0.3">
      <c r="B148" s="148" t="s">
        <v>328</v>
      </c>
      <c r="C148" s="144" t="s">
        <v>299</v>
      </c>
      <c r="D148" s="130" t="s">
        <v>300</v>
      </c>
      <c r="E148" s="117">
        <f>'alle Daten'!F148</f>
        <v>606</v>
      </c>
      <c r="F148" s="117">
        <f>'alle Daten'!J148</f>
        <v>152</v>
      </c>
      <c r="G148" s="119">
        <f>'alle Daten'!N148</f>
        <v>0.25082508250825081</v>
      </c>
      <c r="H148" s="118">
        <f>'alle Daten'!O148</f>
        <v>-0.14685271139595818</v>
      </c>
      <c r="I148" s="117">
        <f>'alle Daten'!Q148</f>
        <v>1</v>
      </c>
      <c r="J148" s="158">
        <f>'alle Daten'!U148</f>
        <v>151</v>
      </c>
      <c r="K148" s="120">
        <f>'alle Daten'!Z148</f>
        <v>116</v>
      </c>
      <c r="L148" s="119">
        <f>'alle Daten'!AA148</f>
        <v>0.76821192052980136</v>
      </c>
      <c r="M148" s="121">
        <f>'alle Daten'!AA148-'alle Daten'!Y148</f>
        <v>6.6006038176860238E-2</v>
      </c>
      <c r="N148" s="120">
        <f>'alle Daten'!AD148</f>
        <v>29</v>
      </c>
      <c r="O148" s="119">
        <f>'alle Daten'!AE148</f>
        <v>0.19205298013245034</v>
      </c>
      <c r="P148" s="121">
        <f>'alle Daten'!AE148-'alle Daten'!AC148</f>
        <v>-5.7947019867549659E-2</v>
      </c>
      <c r="Q148" s="120">
        <f>'alle Daten'!AH148</f>
        <v>6</v>
      </c>
      <c r="R148" s="119">
        <f>'alle Daten'!AI148</f>
        <v>3.9735099337748346E-2</v>
      </c>
      <c r="S148" s="149">
        <f>'alle Daten'!AI148-'alle Daten'!AG148</f>
        <v>1.0323334631865994E-2</v>
      </c>
    </row>
    <row r="149" spans="2:19" x14ac:dyDescent="0.3">
      <c r="B149" s="148" t="s">
        <v>328</v>
      </c>
      <c r="C149" s="144" t="s">
        <v>301</v>
      </c>
      <c r="D149" s="130" t="s">
        <v>302</v>
      </c>
      <c r="E149" s="117">
        <f>'alle Daten'!F149</f>
        <v>238</v>
      </c>
      <c r="F149" s="117">
        <f>'alle Daten'!J149</f>
        <v>113</v>
      </c>
      <c r="G149" s="119">
        <f>'alle Daten'!N149</f>
        <v>0.47478991596638653</v>
      </c>
      <c r="H149" s="118">
        <f>'alle Daten'!O149</f>
        <v>1.8907563025210072E-2</v>
      </c>
      <c r="I149" s="117">
        <f>'alle Daten'!Q149</f>
        <v>2</v>
      </c>
      <c r="J149" s="158">
        <f>'alle Daten'!U149</f>
        <v>111</v>
      </c>
      <c r="K149" s="120">
        <f>'alle Daten'!Z149</f>
        <v>68</v>
      </c>
      <c r="L149" s="119">
        <f>'alle Daten'!AA149</f>
        <v>0.61261261261261257</v>
      </c>
      <c r="M149" s="121">
        <f>'alle Daten'!AA149-'alle Daten'!Y149</f>
        <v>-0.10512932287125842</v>
      </c>
      <c r="N149" s="120">
        <f>'alle Daten'!AD149</f>
        <v>42</v>
      </c>
      <c r="O149" s="119">
        <f>'alle Daten'!AE149</f>
        <v>0.3783783783783784</v>
      </c>
      <c r="P149" s="121">
        <f>'alle Daten'!AE149-'alle Daten'!AC149</f>
        <v>0.1283783783783784</v>
      </c>
      <c r="Q149" s="120">
        <f>'alle Daten'!AH149</f>
        <v>1</v>
      </c>
      <c r="R149" s="119">
        <f>'alle Daten'!AI149</f>
        <v>9.0090090090090089E-3</v>
      </c>
      <c r="S149" s="149">
        <f>'alle Daten'!AI149-'alle Daten'!AG149</f>
        <v>-7.1200232490555068E-3</v>
      </c>
    </row>
    <row r="150" spans="2:19" x14ac:dyDescent="0.3">
      <c r="B150" s="148" t="s">
        <v>328</v>
      </c>
      <c r="C150" s="144" t="s">
        <v>303</v>
      </c>
      <c r="D150" s="130" t="s">
        <v>304</v>
      </c>
      <c r="E150" s="117">
        <f>'alle Daten'!F150</f>
        <v>251</v>
      </c>
      <c r="F150" s="117">
        <f>'alle Daten'!J150</f>
        <v>74</v>
      </c>
      <c r="G150" s="119">
        <f>'alle Daten'!N150</f>
        <v>0.29482071713147412</v>
      </c>
      <c r="H150" s="118">
        <f>'alle Daten'!O150</f>
        <v>-2.0563898253141255E-2</v>
      </c>
      <c r="I150" s="117">
        <f>'alle Daten'!Q150</f>
        <v>0</v>
      </c>
      <c r="J150" s="158">
        <f>'alle Daten'!U150</f>
        <v>74</v>
      </c>
      <c r="K150" s="120">
        <f>'alle Daten'!Z150</f>
        <v>58</v>
      </c>
      <c r="L150" s="119">
        <f>'alle Daten'!AA150</f>
        <v>0.78378378378378377</v>
      </c>
      <c r="M150" s="121">
        <f>'alle Daten'!AA150-'alle Daten'!Y150</f>
        <v>-2.1094264996704082E-2</v>
      </c>
      <c r="N150" s="120">
        <f>'alle Daten'!AD150</f>
        <v>15</v>
      </c>
      <c r="O150" s="119">
        <f>'alle Daten'!AE150</f>
        <v>0.20270270270270271</v>
      </c>
      <c r="P150" s="121">
        <f>'alle Daten'!AE150-'alle Daten'!AC150</f>
        <v>5.6361239288068576E-2</v>
      </c>
      <c r="Q150" s="120">
        <f>'alle Daten'!AH150</f>
        <v>1</v>
      </c>
      <c r="R150" s="119">
        <f>'alle Daten'!AI150</f>
        <v>1.3513513513513514E-2</v>
      </c>
      <c r="S150" s="149">
        <f>'alle Daten'!AI150-'alle Daten'!AG150</f>
        <v>-2.307185234014502E-2</v>
      </c>
    </row>
    <row r="151" spans="2:19" x14ac:dyDescent="0.3">
      <c r="B151" s="148" t="s">
        <v>328</v>
      </c>
      <c r="C151" s="144" t="s">
        <v>305</v>
      </c>
      <c r="D151" s="130" t="s">
        <v>306</v>
      </c>
      <c r="E151" s="117">
        <f>'alle Daten'!F151</f>
        <v>477</v>
      </c>
      <c r="F151" s="117">
        <f>'alle Daten'!J151</f>
        <v>43</v>
      </c>
      <c r="G151" s="119">
        <f>'alle Daten'!N151</f>
        <v>9.0146750524109018E-2</v>
      </c>
      <c r="H151" s="118">
        <f>'alle Daten'!O151</f>
        <v>-1.8016514782013437E-2</v>
      </c>
      <c r="I151" s="117">
        <f>'alle Daten'!Q151</f>
        <v>0</v>
      </c>
      <c r="J151" s="158">
        <f>'alle Daten'!U151</f>
        <v>43</v>
      </c>
      <c r="K151" s="120">
        <f>'alle Daten'!Z151</f>
        <v>26</v>
      </c>
      <c r="L151" s="119">
        <f>'alle Daten'!AA151</f>
        <v>0.60465116279069764</v>
      </c>
      <c r="M151" s="121">
        <f>'alle Daten'!AA151-'alle Daten'!Y151</f>
        <v>1.9745502413339167E-2</v>
      </c>
      <c r="N151" s="120">
        <f>'alle Daten'!AD151</f>
        <v>13</v>
      </c>
      <c r="O151" s="119">
        <f>'alle Daten'!AE151</f>
        <v>0.30232558139534882</v>
      </c>
      <c r="P151" s="121">
        <f>'alle Daten'!AE151-'alle Daten'!AC151</f>
        <v>-3.7297060114085123E-2</v>
      </c>
      <c r="Q151" s="120">
        <f>'alle Daten'!AH151</f>
        <v>4</v>
      </c>
      <c r="R151" s="119">
        <f>'alle Daten'!AI151</f>
        <v>9.3023255813953487E-2</v>
      </c>
      <c r="S151" s="149">
        <f>'alle Daten'!AI151-'alle Daten'!AG151</f>
        <v>5.5287406757349715E-2</v>
      </c>
    </row>
    <row r="152" spans="2:19" x14ac:dyDescent="0.3">
      <c r="B152" s="148" t="s">
        <v>328</v>
      </c>
      <c r="C152" s="144" t="s">
        <v>307</v>
      </c>
      <c r="D152" s="130" t="s">
        <v>308</v>
      </c>
      <c r="E152" s="117">
        <f>'alle Daten'!F152</f>
        <v>350</v>
      </c>
      <c r="F152" s="117">
        <f>'alle Daten'!J152</f>
        <v>133</v>
      </c>
      <c r="G152" s="119">
        <f>'alle Daten'!N152</f>
        <v>0.38</v>
      </c>
      <c r="H152" s="118">
        <f>'alle Daten'!O152</f>
        <v>-2.5128205128205128E-2</v>
      </c>
      <c r="I152" s="117">
        <f>'alle Daten'!Q152</f>
        <v>1</v>
      </c>
      <c r="J152" s="158">
        <f>'alle Daten'!U152</f>
        <v>132</v>
      </c>
      <c r="K152" s="120">
        <f>'alle Daten'!Z152</f>
        <v>61</v>
      </c>
      <c r="L152" s="119">
        <f>'alle Daten'!AA152</f>
        <v>0.4621212121212121</v>
      </c>
      <c r="M152" s="121">
        <f>'alle Daten'!AA152-'alle Daten'!Y152</f>
        <v>-0.1074990410433449</v>
      </c>
      <c r="N152" s="120">
        <f>'alle Daten'!AD152</f>
        <v>68</v>
      </c>
      <c r="O152" s="119">
        <f>'alle Daten'!AE152</f>
        <v>0.51515151515151514</v>
      </c>
      <c r="P152" s="121">
        <f>'alle Daten'!AE152-'alle Daten'!AC152</f>
        <v>0.11641733793632525</v>
      </c>
      <c r="Q152" s="120">
        <f>'alle Daten'!AH152</f>
        <v>3</v>
      </c>
      <c r="R152" s="119">
        <f>'alle Daten'!AI152</f>
        <v>2.2727272727272728E-2</v>
      </c>
      <c r="S152" s="149">
        <f>'alle Daten'!AI152-'alle Daten'!AG152</f>
        <v>-8.9182968929804388E-3</v>
      </c>
    </row>
    <row r="153" spans="2:19" x14ac:dyDescent="0.3">
      <c r="B153" s="148" t="s">
        <v>328</v>
      </c>
      <c r="C153" s="144" t="s">
        <v>309</v>
      </c>
      <c r="D153" s="130" t="s">
        <v>310</v>
      </c>
      <c r="E153" s="117">
        <f>'alle Daten'!F153</f>
        <v>398</v>
      </c>
      <c r="F153" s="117">
        <f>'alle Daten'!J153</f>
        <v>111</v>
      </c>
      <c r="G153" s="119">
        <f>'alle Daten'!N153</f>
        <v>0.27889447236180903</v>
      </c>
      <c r="H153" s="118">
        <f>'alle Daten'!O153</f>
        <v>-2.9151504649685245E-2</v>
      </c>
      <c r="I153" s="117">
        <f>'alle Daten'!Q153</f>
        <v>0</v>
      </c>
      <c r="J153" s="158">
        <f>'alle Daten'!U153</f>
        <v>111</v>
      </c>
      <c r="K153" s="120">
        <f>'alle Daten'!Z153</f>
        <v>82</v>
      </c>
      <c r="L153" s="119">
        <f>'alle Daten'!AA153</f>
        <v>0.73873873873873874</v>
      </c>
      <c r="M153" s="121">
        <f>'alle Daten'!AA153-'alle Daten'!Y153</f>
        <v>0.10715979137031773</v>
      </c>
      <c r="N153" s="120">
        <f>'alle Daten'!AD153</f>
        <v>28</v>
      </c>
      <c r="O153" s="119">
        <f>'alle Daten'!AE153</f>
        <v>0.25225225225225223</v>
      </c>
      <c r="P153" s="121">
        <f>'alle Daten'!AE153-'alle Daten'!AC153</f>
        <v>5.6763530447740962E-2</v>
      </c>
      <c r="Q153" s="120">
        <f>'alle Daten'!AH153</f>
        <v>1</v>
      </c>
      <c r="R153" s="119">
        <f>'alle Daten'!AI153</f>
        <v>9.0090090090090089E-3</v>
      </c>
      <c r="S153" s="149">
        <f>'alle Daten'!AI153-'alle Daten'!AG153</f>
        <v>-3.6103772945878208E-2</v>
      </c>
    </row>
    <row r="154" spans="2:19" x14ac:dyDescent="0.3">
      <c r="B154" s="148" t="s">
        <v>328</v>
      </c>
      <c r="C154" s="144" t="s">
        <v>311</v>
      </c>
      <c r="D154" s="130" t="s">
        <v>312</v>
      </c>
      <c r="E154" s="117">
        <f>'alle Daten'!F154</f>
        <v>295</v>
      </c>
      <c r="F154" s="117">
        <f>'alle Daten'!J154</f>
        <v>79</v>
      </c>
      <c r="G154" s="119">
        <f>'alle Daten'!N154</f>
        <v>0.26779661016949152</v>
      </c>
      <c r="H154" s="118">
        <f>'alle Daten'!O154</f>
        <v>-0.28518352228083965</v>
      </c>
      <c r="I154" s="117">
        <f>'alle Daten'!Q154</f>
        <v>1</v>
      </c>
      <c r="J154" s="158">
        <f>'alle Daten'!U154</f>
        <v>78</v>
      </c>
      <c r="K154" s="120">
        <f>'alle Daten'!Z154</f>
        <v>57</v>
      </c>
      <c r="L154" s="119">
        <f>'alle Daten'!AA154</f>
        <v>0.73076923076923073</v>
      </c>
      <c r="M154" s="121">
        <f>'alle Daten'!AA154-'alle Daten'!Y154</f>
        <v>3.0170428374021174E-2</v>
      </c>
      <c r="N154" s="120">
        <f>'alle Daten'!AD154</f>
        <v>20</v>
      </c>
      <c r="O154" s="119">
        <f>'alle Daten'!AE154</f>
        <v>0.25641025641025639</v>
      </c>
      <c r="P154" s="121">
        <f>'alle Daten'!AE154-'alle Daten'!AC154</f>
        <v>-3.1014893290342405E-2</v>
      </c>
      <c r="Q154" s="120">
        <f>'alle Daten'!AH154</f>
        <v>1</v>
      </c>
      <c r="R154" s="119">
        <f>'alle Daten'!AI154</f>
        <v>1.282051282051282E-2</v>
      </c>
      <c r="S154" s="149">
        <f>'alle Daten'!AI154-'alle Daten'!AG154</f>
        <v>6.8324888684170113E-3</v>
      </c>
    </row>
    <row r="155" spans="2:19" x14ac:dyDescent="0.3">
      <c r="B155" s="148" t="s">
        <v>328</v>
      </c>
      <c r="C155" s="144" t="s">
        <v>313</v>
      </c>
      <c r="D155" s="130" t="s">
        <v>314</v>
      </c>
      <c r="E155" s="117">
        <f>'alle Daten'!F155</f>
        <v>350</v>
      </c>
      <c r="F155" s="117">
        <f>'alle Daten'!J155</f>
        <v>82</v>
      </c>
      <c r="G155" s="119">
        <f>'alle Daten'!N155</f>
        <v>0.23428571428571429</v>
      </c>
      <c r="H155" s="118">
        <f>'alle Daten'!O155</f>
        <v>-3.7692307692307664E-2</v>
      </c>
      <c r="I155" s="117">
        <f>'alle Daten'!Q155</f>
        <v>1</v>
      </c>
      <c r="J155" s="158">
        <f>'alle Daten'!U155</f>
        <v>81</v>
      </c>
      <c r="K155" s="120">
        <f>'alle Daten'!Z155</f>
        <v>62</v>
      </c>
      <c r="L155" s="119">
        <f>'alle Daten'!AA155</f>
        <v>0.76543209876543206</v>
      </c>
      <c r="M155" s="121">
        <f>'alle Daten'!AA155-'alle Daten'!Y155</f>
        <v>0.10886644219977548</v>
      </c>
      <c r="N155" s="120">
        <f>'alle Daten'!AD155</f>
        <v>13</v>
      </c>
      <c r="O155" s="119">
        <f>'alle Daten'!AE155</f>
        <v>0.16049382716049382</v>
      </c>
      <c r="P155" s="121">
        <f>'alle Daten'!AE155-'alle Daten'!AC155</f>
        <v>-7.1829405162738502E-2</v>
      </c>
      <c r="Q155" s="120">
        <f>'alle Daten'!AH155</f>
        <v>6</v>
      </c>
      <c r="R155" s="119">
        <f>'alle Daten'!AI155</f>
        <v>7.407407407407407E-2</v>
      </c>
      <c r="S155" s="149">
        <f>'alle Daten'!AI155-'alle Daten'!AG155</f>
        <v>-1.6835016835016842E-2</v>
      </c>
    </row>
    <row r="156" spans="2:19" x14ac:dyDescent="0.3">
      <c r="B156" s="148" t="s">
        <v>328</v>
      </c>
      <c r="C156" s="144" t="s">
        <v>315</v>
      </c>
      <c r="D156" s="130" t="s">
        <v>316</v>
      </c>
      <c r="E156" s="117">
        <f>'alle Daten'!F156</f>
        <v>591</v>
      </c>
      <c r="F156" s="117">
        <f>'alle Daten'!J156</f>
        <v>148</v>
      </c>
      <c r="G156" s="119">
        <f>'alle Daten'!N156</f>
        <v>0.25042301184433163</v>
      </c>
      <c r="H156" s="118">
        <f>'alle Daten'!O156</f>
        <v>-0.11957698815566836</v>
      </c>
      <c r="I156" s="117">
        <f>'alle Daten'!Q156</f>
        <v>4</v>
      </c>
      <c r="J156" s="158">
        <f>'alle Daten'!U156</f>
        <v>144</v>
      </c>
      <c r="K156" s="120">
        <f>'alle Daten'!Z156</f>
        <v>119</v>
      </c>
      <c r="L156" s="119">
        <f>'alle Daten'!AA156</f>
        <v>0.82638888888888884</v>
      </c>
      <c r="M156" s="121">
        <f>'alle Daten'!AA156-'alle Daten'!Y156</f>
        <v>4.9116161616161613E-2</v>
      </c>
      <c r="N156" s="120">
        <f>'alle Daten'!AD156</f>
        <v>22</v>
      </c>
      <c r="O156" s="119">
        <f>'alle Daten'!AE156</f>
        <v>0.15277777777777779</v>
      </c>
      <c r="P156" s="121">
        <f>'alle Daten'!AE156-'alle Daten'!AC156</f>
        <v>-2.9040404040404033E-2</v>
      </c>
      <c r="Q156" s="120">
        <f>'alle Daten'!AH156</f>
        <v>3</v>
      </c>
      <c r="R156" s="119">
        <f>'alle Daten'!AI156</f>
        <v>2.0833333333333332E-2</v>
      </c>
      <c r="S156" s="149">
        <f>'alle Daten'!AI156-'alle Daten'!AG156</f>
        <v>-1.0984848484848483E-2</v>
      </c>
    </row>
    <row r="157" spans="2:19" x14ac:dyDescent="0.3">
      <c r="B157" s="148" t="s">
        <v>328</v>
      </c>
      <c r="C157" s="144" t="s">
        <v>317</v>
      </c>
      <c r="D157" s="130" t="s">
        <v>318</v>
      </c>
      <c r="E157" s="117">
        <f>'alle Daten'!F157</f>
        <v>226</v>
      </c>
      <c r="F157" s="117">
        <f>'alle Daten'!J157</f>
        <v>108</v>
      </c>
      <c r="G157" s="119">
        <f>'alle Daten'!N157</f>
        <v>0.47787610619469029</v>
      </c>
      <c r="H157" s="118">
        <f>'alle Daten'!O157</f>
        <v>-5.4644219008561701E-2</v>
      </c>
      <c r="I157" s="117">
        <f>'alle Daten'!Q157</f>
        <v>2</v>
      </c>
      <c r="J157" s="158">
        <f>'alle Daten'!U157</f>
        <v>106</v>
      </c>
      <c r="K157" s="120">
        <f>'alle Daten'!Z157</f>
        <v>69</v>
      </c>
      <c r="L157" s="119">
        <f>'alle Daten'!AA157</f>
        <v>0.65094339622641506</v>
      </c>
      <c r="M157" s="121">
        <f>'alle Daten'!AA157-'alle Daten'!Y157</f>
        <v>6.1796109404709587E-2</v>
      </c>
      <c r="N157" s="120">
        <f>'alle Daten'!AD157</f>
        <v>29</v>
      </c>
      <c r="O157" s="119">
        <f>'alle Daten'!AE157</f>
        <v>0.27358490566037735</v>
      </c>
      <c r="P157" s="121">
        <f>'alle Daten'!AE157-'alle Daten'!AC157</f>
        <v>-5.1996489688459879E-2</v>
      </c>
      <c r="Q157" s="120">
        <f>'alle Daten'!AH157</f>
        <v>8</v>
      </c>
      <c r="R157" s="119">
        <f>'alle Daten'!AI157</f>
        <v>7.5471698113207544E-2</v>
      </c>
      <c r="S157" s="149">
        <f>'alle Daten'!AI157-'alle Daten'!AG157</f>
        <v>-2.0476817317536949E-3</v>
      </c>
    </row>
    <row r="158" spans="2:19" x14ac:dyDescent="0.3">
      <c r="B158" s="148" t="s">
        <v>328</v>
      </c>
      <c r="C158" s="144" t="s">
        <v>319</v>
      </c>
      <c r="D158" s="130" t="s">
        <v>320</v>
      </c>
      <c r="E158" s="117">
        <f>'alle Daten'!F158</f>
        <v>558</v>
      </c>
      <c r="F158" s="117">
        <f>'alle Daten'!J158</f>
        <v>145</v>
      </c>
      <c r="G158" s="119">
        <f>'alle Daten'!N158</f>
        <v>0.25985663082437277</v>
      </c>
      <c r="H158" s="118">
        <f>'alle Daten'!O158</f>
        <v>-0.1075555097507071</v>
      </c>
      <c r="I158" s="117">
        <f>'alle Daten'!Q158</f>
        <v>2</v>
      </c>
      <c r="J158" s="158">
        <f>'alle Daten'!U158</f>
        <v>143</v>
      </c>
      <c r="K158" s="120">
        <f>'alle Daten'!Z158</f>
        <v>115</v>
      </c>
      <c r="L158" s="119">
        <f>'alle Daten'!AA158</f>
        <v>0.80419580419580416</v>
      </c>
      <c r="M158" s="121">
        <f>'alle Daten'!AA158-'alle Daten'!Y158</f>
        <v>9.677222340977798E-2</v>
      </c>
      <c r="N158" s="120">
        <f>'alle Daten'!AD158</f>
        <v>27</v>
      </c>
      <c r="O158" s="119">
        <f>'alle Daten'!AE158</f>
        <v>0.1888111888111888</v>
      </c>
      <c r="P158" s="121">
        <f>'alle Daten'!AE158-'alle Daten'!AC158</f>
        <v>-0.10376523040278501</v>
      </c>
      <c r="Q158" s="120">
        <f>'alle Daten'!AH158</f>
        <v>1</v>
      </c>
      <c r="R158" s="119">
        <f>'alle Daten'!AI158</f>
        <v>6.993006993006993E-3</v>
      </c>
      <c r="S158" s="149">
        <f>'alle Daten'!AI158-'alle Daten'!AG158</f>
        <v>6.993006993006993E-3</v>
      </c>
    </row>
    <row r="159" spans="2:19" x14ac:dyDescent="0.3">
      <c r="B159" s="148" t="s">
        <v>328</v>
      </c>
      <c r="C159" s="144" t="s">
        <v>321</v>
      </c>
      <c r="D159" s="130" t="s">
        <v>322</v>
      </c>
      <c r="E159" s="117">
        <f>'alle Daten'!F159</f>
        <v>123</v>
      </c>
      <c r="F159" s="117">
        <f>'alle Daten'!J159</f>
        <v>63</v>
      </c>
      <c r="G159" s="119">
        <f>'alle Daten'!N159</f>
        <v>0.51219512195121952</v>
      </c>
      <c r="H159" s="118">
        <f>'alle Daten'!O159</f>
        <v>-1.7216642754662836E-2</v>
      </c>
      <c r="I159" s="117">
        <f>'alle Daten'!Q159</f>
        <v>2</v>
      </c>
      <c r="J159" s="158">
        <f>'alle Daten'!U159</f>
        <v>61</v>
      </c>
      <c r="K159" s="120">
        <f>'alle Daten'!Z159</f>
        <v>19</v>
      </c>
      <c r="L159" s="119">
        <f>'alle Daten'!AA159</f>
        <v>0.31147540983606559</v>
      </c>
      <c r="M159" s="121">
        <f>'alle Daten'!AA159-'alle Daten'!Y159</f>
        <v>-8.5349986989331217E-2</v>
      </c>
      <c r="N159" s="120">
        <f>'alle Daten'!AD159</f>
        <v>42</v>
      </c>
      <c r="O159" s="119">
        <f>'alle Daten'!AE159</f>
        <v>0.68852459016393441</v>
      </c>
      <c r="P159" s="121">
        <f>'alle Daten'!AE159-'alle Daten'!AC159</f>
        <v>0.10122300286234709</v>
      </c>
      <c r="Q159" s="120">
        <f>'alle Daten'!AH159</f>
        <v>0</v>
      </c>
      <c r="R159" s="119">
        <f>'alle Daten'!AI159</f>
        <v>0</v>
      </c>
      <c r="S159" s="149">
        <f>'alle Daten'!AI159-'alle Daten'!AG159</f>
        <v>-1.5873015873015872E-2</v>
      </c>
    </row>
    <row r="160" spans="2:19" x14ac:dyDescent="0.3">
      <c r="B160" s="148" t="s">
        <v>328</v>
      </c>
      <c r="C160" s="144" t="s">
        <v>323</v>
      </c>
      <c r="D160" s="130" t="s">
        <v>324</v>
      </c>
      <c r="E160" s="117">
        <f>'alle Daten'!F160</f>
        <v>314</v>
      </c>
      <c r="F160" s="117">
        <f>'alle Daten'!J160</f>
        <v>68</v>
      </c>
      <c r="G160" s="119">
        <f>'alle Daten'!N160</f>
        <v>0.21656050955414013</v>
      </c>
      <c r="H160" s="118">
        <f>'alle Daten'!O160</f>
        <v>-6.9689022105657583E-3</v>
      </c>
      <c r="I160" s="117">
        <f>'alle Daten'!Q160</f>
        <v>2</v>
      </c>
      <c r="J160" s="158">
        <f>'alle Daten'!U160</f>
        <v>66</v>
      </c>
      <c r="K160" s="120">
        <f>'alle Daten'!Z160</f>
        <v>36</v>
      </c>
      <c r="L160" s="119">
        <f>'alle Daten'!AA160</f>
        <v>0.54545454545454541</v>
      </c>
      <c r="M160" s="121">
        <f>'alle Daten'!AA160-'alle Daten'!Y160</f>
        <v>8.4928229665071742E-2</v>
      </c>
      <c r="N160" s="120">
        <f>'alle Daten'!AD160</f>
        <v>27</v>
      </c>
      <c r="O160" s="119">
        <f>'alle Daten'!AE160</f>
        <v>0.40909090909090912</v>
      </c>
      <c r="P160" s="121">
        <f>'alle Daten'!AE160-'alle Daten'!AC160</f>
        <v>-0.11722488038277507</v>
      </c>
      <c r="Q160" s="120">
        <f>'alle Daten'!AH160</f>
        <v>3</v>
      </c>
      <c r="R160" s="119">
        <f>'alle Daten'!AI160</f>
        <v>4.5454545454545456E-2</v>
      </c>
      <c r="S160" s="149">
        <f>'alle Daten'!AI160-'alle Daten'!AG160</f>
        <v>3.2296650717703351E-2</v>
      </c>
    </row>
    <row r="161" spans="1:19" x14ac:dyDescent="0.3">
      <c r="B161" s="148" t="s">
        <v>328</v>
      </c>
      <c r="C161" s="144" t="s">
        <v>325</v>
      </c>
      <c r="D161" s="130" t="s">
        <v>326</v>
      </c>
      <c r="E161" s="117">
        <f>'alle Daten'!F161</f>
        <v>693</v>
      </c>
      <c r="F161" s="117">
        <f>'alle Daten'!J161</f>
        <v>194</v>
      </c>
      <c r="G161" s="119">
        <f>'alle Daten'!N161</f>
        <v>0.27994227994227994</v>
      </c>
      <c r="H161" s="118">
        <f>'alle Daten'!O161</f>
        <v>-0.16175868027719881</v>
      </c>
      <c r="I161" s="117">
        <f>'alle Daten'!Q161</f>
        <v>0</v>
      </c>
      <c r="J161" s="158">
        <f>'alle Daten'!U161</f>
        <v>194</v>
      </c>
      <c r="K161" s="120">
        <f>'alle Daten'!Z161</f>
        <v>137</v>
      </c>
      <c r="L161" s="119">
        <f>'alle Daten'!AA161</f>
        <v>0.70618556701030932</v>
      </c>
      <c r="M161" s="121">
        <f>'alle Daten'!AA161-'alle Daten'!Y161</f>
        <v>5.8210489128689424E-2</v>
      </c>
      <c r="N161" s="120">
        <f>'alle Daten'!AD161</f>
        <v>45</v>
      </c>
      <c r="O161" s="119">
        <f>'alle Daten'!AE161</f>
        <v>0.23195876288659795</v>
      </c>
      <c r="P161" s="121">
        <f>'alle Daten'!AE161-'alle Daten'!AC161</f>
        <v>-1.6860969264861636E-3</v>
      </c>
      <c r="Q161" s="120">
        <f>'alle Daten'!AH161</f>
        <v>12</v>
      </c>
      <c r="R161" s="119">
        <f>'alle Daten'!AI161</f>
        <v>6.1855670103092786E-2</v>
      </c>
      <c r="S161" s="149">
        <f>'alle Daten'!AI161-'alle Daten'!AG161</f>
        <v>-3.564890644570759E-3</v>
      </c>
    </row>
    <row r="162" spans="1:19" x14ac:dyDescent="0.3">
      <c r="B162" s="148" t="s">
        <v>328</v>
      </c>
      <c r="C162" s="144" t="s">
        <v>327</v>
      </c>
      <c r="D162" s="130" t="s">
        <v>328</v>
      </c>
      <c r="E162" s="117">
        <f>'alle Daten'!F162</f>
        <v>1145</v>
      </c>
      <c r="F162" s="117">
        <f>'alle Daten'!J162</f>
        <v>158</v>
      </c>
      <c r="G162" s="119">
        <f>'alle Daten'!N162</f>
        <v>0.13799126637554585</v>
      </c>
      <c r="H162" s="118">
        <f>'alle Daten'!O162</f>
        <v>-7.7644472456069286E-2</v>
      </c>
      <c r="I162" s="117">
        <f>'alle Daten'!Q162</f>
        <v>1</v>
      </c>
      <c r="J162" s="158">
        <f>'alle Daten'!U162</f>
        <v>157</v>
      </c>
      <c r="K162" s="120">
        <f>'alle Daten'!Z162</f>
        <v>110</v>
      </c>
      <c r="L162" s="119">
        <f>'alle Daten'!AA162</f>
        <v>0.70063694267515919</v>
      </c>
      <c r="M162" s="121">
        <f>'alle Daten'!AA162-'alle Daten'!Y162</f>
        <v>-8.6511651702350867E-2</v>
      </c>
      <c r="N162" s="120">
        <f>'alle Daten'!AD162</f>
        <v>42</v>
      </c>
      <c r="O162" s="119">
        <f>'alle Daten'!AE162</f>
        <v>0.26751592356687898</v>
      </c>
      <c r="P162" s="121">
        <f>'alle Daten'!AE162-'alle Daten'!AC162</f>
        <v>0.11892154605683883</v>
      </c>
      <c r="Q162" s="120">
        <f>'alle Daten'!AH162</f>
        <v>5</v>
      </c>
      <c r="R162" s="119">
        <f>'alle Daten'!AI162</f>
        <v>3.1847133757961783E-2</v>
      </c>
      <c r="S162" s="149">
        <f>'alle Daten'!AI162-'alle Daten'!AG162</f>
        <v>1.9798940986877445E-2</v>
      </c>
    </row>
    <row r="163" spans="1:19" x14ac:dyDescent="0.3">
      <c r="B163" s="148" t="s">
        <v>328</v>
      </c>
      <c r="C163" s="144" t="s">
        <v>329</v>
      </c>
      <c r="D163" s="130" t="s">
        <v>330</v>
      </c>
      <c r="E163" s="117">
        <f>'alle Daten'!F163</f>
        <v>667</v>
      </c>
      <c r="F163" s="117">
        <f>'alle Daten'!J163</f>
        <v>142</v>
      </c>
      <c r="G163" s="119">
        <f>'alle Daten'!N163</f>
        <v>0.21289355322338829</v>
      </c>
      <c r="H163" s="118">
        <f>'alle Daten'!O163</f>
        <v>-9.3710220361517355E-2</v>
      </c>
      <c r="I163" s="117">
        <f>'alle Daten'!Q163</f>
        <v>1</v>
      </c>
      <c r="J163" s="158">
        <f>'alle Daten'!U163</f>
        <v>141</v>
      </c>
      <c r="K163" s="120">
        <f>'alle Daten'!Z163</f>
        <v>133</v>
      </c>
      <c r="L163" s="119">
        <f>'alle Daten'!AA163</f>
        <v>0.94326241134751776</v>
      </c>
      <c r="M163" s="121">
        <f>'alle Daten'!AA163-'alle Daten'!Y163</f>
        <v>0.10223677032187672</v>
      </c>
      <c r="N163" s="120">
        <f>'alle Daten'!AD163</f>
        <v>7</v>
      </c>
      <c r="O163" s="119">
        <f>'alle Daten'!AE163</f>
        <v>4.9645390070921988E-2</v>
      </c>
      <c r="P163" s="121">
        <f>'alle Daten'!AE163-'alle Daten'!AC163</f>
        <v>-4.2662302236770325E-2</v>
      </c>
      <c r="Q163" s="120">
        <f>'alle Daten'!AH163</f>
        <v>1</v>
      </c>
      <c r="R163" s="119">
        <f>'alle Daten'!AI163</f>
        <v>7.0921985815602835E-3</v>
      </c>
      <c r="S163" s="149">
        <f>'alle Daten'!AI163-'alle Daten'!AG163</f>
        <v>-8.292416803055102E-3</v>
      </c>
    </row>
    <row r="164" spans="1:19" x14ac:dyDescent="0.3">
      <c r="B164" s="148" t="s">
        <v>328</v>
      </c>
      <c r="C164" s="144" t="s">
        <v>331</v>
      </c>
      <c r="D164" s="130" t="s">
        <v>332</v>
      </c>
      <c r="E164" s="117">
        <f>'alle Daten'!F164</f>
        <v>371</v>
      </c>
      <c r="F164" s="117">
        <f>'alle Daten'!J164</f>
        <v>101</v>
      </c>
      <c r="G164" s="119">
        <f>'alle Daten'!N164</f>
        <v>0.27223719676549868</v>
      </c>
      <c r="H164" s="118">
        <f>'alle Daten'!O164</f>
        <v>7.2371967654986658E-3</v>
      </c>
      <c r="I164" s="117">
        <f>'alle Daten'!Q164</f>
        <v>1</v>
      </c>
      <c r="J164" s="158">
        <f>'alle Daten'!U164</f>
        <v>100</v>
      </c>
      <c r="K164" s="120">
        <f>'alle Daten'!Z164</f>
        <v>50</v>
      </c>
      <c r="L164" s="119">
        <f>'alle Daten'!AA164</f>
        <v>0.5</v>
      </c>
      <c r="M164" s="121">
        <f>'alle Daten'!AA164-'alle Daten'!Y164</f>
        <v>9.4339622641509413E-3</v>
      </c>
      <c r="N164" s="120">
        <f>'alle Daten'!AD164</f>
        <v>17</v>
      </c>
      <c r="O164" s="119">
        <f>'alle Daten'!AE164</f>
        <v>0.17</v>
      </c>
      <c r="P164" s="121">
        <f>'alle Daten'!AE164-'alle Daten'!AC164</f>
        <v>6.622641509433963E-2</v>
      </c>
      <c r="Q164" s="120">
        <f>'alle Daten'!AH164</f>
        <v>33</v>
      </c>
      <c r="R164" s="119">
        <f>'alle Daten'!AI164</f>
        <v>0.33</v>
      </c>
      <c r="S164" s="149">
        <f>'alle Daten'!AI164-'alle Daten'!AG164</f>
        <v>-7.5660377358490571E-2</v>
      </c>
    </row>
    <row r="165" spans="1:19" x14ac:dyDescent="0.3">
      <c r="B165" s="148" t="s">
        <v>328</v>
      </c>
      <c r="C165" s="144" t="s">
        <v>333</v>
      </c>
      <c r="D165" s="130" t="s">
        <v>334</v>
      </c>
      <c r="E165" s="117">
        <f>'alle Daten'!F165</f>
        <v>323</v>
      </c>
      <c r="F165" s="117">
        <f>'alle Daten'!J165</f>
        <v>64</v>
      </c>
      <c r="G165" s="119">
        <f>'alle Daten'!N165</f>
        <v>0.19814241486068113</v>
      </c>
      <c r="H165" s="118">
        <f>'alle Daten'!O165</f>
        <v>-0.13519091847265219</v>
      </c>
      <c r="I165" s="117">
        <f>'alle Daten'!Q165</f>
        <v>1</v>
      </c>
      <c r="J165" s="158">
        <f>'alle Daten'!U165</f>
        <v>63</v>
      </c>
      <c r="K165" s="120">
        <f>'alle Daten'!Z165</f>
        <v>45</v>
      </c>
      <c r="L165" s="119">
        <f>'alle Daten'!AA165</f>
        <v>0.7142857142857143</v>
      </c>
      <c r="M165" s="121">
        <f>'alle Daten'!AA165-'alle Daten'!Y165</f>
        <v>0.20146520146520153</v>
      </c>
      <c r="N165" s="120">
        <f>'alle Daten'!AD165</f>
        <v>14</v>
      </c>
      <c r="O165" s="119">
        <f>'alle Daten'!AE165</f>
        <v>0.22222222222222221</v>
      </c>
      <c r="P165" s="121">
        <f>'alle Daten'!AE165-'alle Daten'!AC165</f>
        <v>-0.17948717948717952</v>
      </c>
      <c r="Q165" s="120">
        <f>'alle Daten'!AH165</f>
        <v>4</v>
      </c>
      <c r="R165" s="119">
        <f>'alle Daten'!AI165</f>
        <v>6.3492063492063489E-2</v>
      </c>
      <c r="S165" s="149">
        <f>'alle Daten'!AI165-'alle Daten'!AG165</f>
        <v>3.6630036630036569E-3</v>
      </c>
    </row>
    <row r="166" spans="1:19" x14ac:dyDescent="0.3">
      <c r="B166" s="148" t="s">
        <v>328</v>
      </c>
      <c r="C166" s="144" t="s">
        <v>335</v>
      </c>
      <c r="D166" s="130" t="s">
        <v>336</v>
      </c>
      <c r="E166" s="117">
        <f>'alle Daten'!F166</f>
        <v>408</v>
      </c>
      <c r="F166" s="117">
        <f>'alle Daten'!J166</f>
        <v>150</v>
      </c>
      <c r="G166" s="119">
        <f>'alle Daten'!N166</f>
        <v>0.36764705882352944</v>
      </c>
      <c r="H166" s="118">
        <f>'alle Daten'!O166</f>
        <v>-0.13595006347862881</v>
      </c>
      <c r="I166" s="117">
        <f>'alle Daten'!Q166</f>
        <v>1</v>
      </c>
      <c r="J166" s="158">
        <f>'alle Daten'!U166</f>
        <v>149</v>
      </c>
      <c r="K166" s="120">
        <f>'alle Daten'!Z166</f>
        <v>116</v>
      </c>
      <c r="L166" s="119">
        <f>'alle Daten'!AA166</f>
        <v>0.77852348993288589</v>
      </c>
      <c r="M166" s="121">
        <f>'alle Daten'!AA166-'alle Daten'!Y166</f>
        <v>8.8047299456695427E-2</v>
      </c>
      <c r="N166" s="120">
        <f>'alle Daten'!AD166</f>
        <v>32</v>
      </c>
      <c r="O166" s="119">
        <f>'alle Daten'!AE166</f>
        <v>0.21476510067114093</v>
      </c>
      <c r="P166" s="121">
        <f>'alle Daten'!AE166-'alle Daten'!AC166</f>
        <v>-7.5711089805049564E-2</v>
      </c>
      <c r="Q166" s="120">
        <f>'alle Daten'!AH166</f>
        <v>1</v>
      </c>
      <c r="R166" s="119">
        <f>'alle Daten'!AI166</f>
        <v>6.7114093959731542E-3</v>
      </c>
      <c r="S166" s="149">
        <f>'alle Daten'!AI166-'alle Daten'!AG166</f>
        <v>-1.2336209651645894E-2</v>
      </c>
    </row>
    <row r="167" spans="1:19" x14ac:dyDescent="0.3">
      <c r="B167" s="148" t="s">
        <v>328</v>
      </c>
      <c r="C167" s="144" t="s">
        <v>337</v>
      </c>
      <c r="D167" s="130" t="s">
        <v>338</v>
      </c>
      <c r="E167" s="117">
        <f>'alle Daten'!F167</f>
        <v>258</v>
      </c>
      <c r="F167" s="117">
        <f>'alle Daten'!J167</f>
        <v>117</v>
      </c>
      <c r="G167" s="119">
        <f>'alle Daten'!N167</f>
        <v>0.45348837209302323</v>
      </c>
      <c r="H167" s="118">
        <f>'alle Daten'!O167</f>
        <v>-7.3668177427743509E-2</v>
      </c>
      <c r="I167" s="117">
        <f>'alle Daten'!Q167</f>
        <v>0</v>
      </c>
      <c r="J167" s="158">
        <f>'alle Daten'!U167</f>
        <v>117</v>
      </c>
      <c r="K167" s="120">
        <f>'alle Daten'!Z167</f>
        <v>93</v>
      </c>
      <c r="L167" s="119">
        <f>'alle Daten'!AA167</f>
        <v>0.79487179487179482</v>
      </c>
      <c r="M167" s="121">
        <f>'alle Daten'!AA167-'alle Daten'!Y167</f>
        <v>9.9749843652282677E-2</v>
      </c>
      <c r="N167" s="120">
        <f>'alle Daten'!AD167</f>
        <v>22</v>
      </c>
      <c r="O167" s="119">
        <f>'alle Daten'!AE167</f>
        <v>0.18803418803418803</v>
      </c>
      <c r="P167" s="121">
        <f>'alle Daten'!AE167-'alle Daten'!AC167</f>
        <v>-8.0258494892641252E-2</v>
      </c>
      <c r="Q167" s="120">
        <f>'alle Daten'!AH167</f>
        <v>2</v>
      </c>
      <c r="R167" s="119">
        <f>'alle Daten'!AI167</f>
        <v>1.7094017094017096E-2</v>
      </c>
      <c r="S167" s="149">
        <f>'alle Daten'!AI167-'alle Daten'!AG167</f>
        <v>-7.2962268084219295E-3</v>
      </c>
    </row>
    <row r="168" spans="1:19" x14ac:dyDescent="0.3">
      <c r="B168" s="148" t="s">
        <v>328</v>
      </c>
      <c r="C168" s="144" t="s">
        <v>339</v>
      </c>
      <c r="D168" s="130" t="s">
        <v>340</v>
      </c>
      <c r="E168" s="117">
        <f>'alle Daten'!F168</f>
        <v>137</v>
      </c>
      <c r="F168" s="117">
        <f>'alle Daten'!J168</f>
        <v>75</v>
      </c>
      <c r="G168" s="119">
        <f>'alle Daten'!N168</f>
        <v>0.54744525547445255</v>
      </c>
      <c r="H168" s="118">
        <f>'alle Daten'!O168</f>
        <v>-4.4104040300195324E-2</v>
      </c>
      <c r="I168" s="117">
        <f>'alle Daten'!Q168</f>
        <v>1</v>
      </c>
      <c r="J168" s="158">
        <f>'alle Daten'!U168</f>
        <v>74</v>
      </c>
      <c r="K168" s="120">
        <f>'alle Daten'!Z168</f>
        <v>53</v>
      </c>
      <c r="L168" s="119">
        <f>'alle Daten'!AA168</f>
        <v>0.71621621621621623</v>
      </c>
      <c r="M168" s="121">
        <f>'alle Daten'!AA168-'alle Daten'!Y168</f>
        <v>0.22871621621621624</v>
      </c>
      <c r="N168" s="120">
        <f>'alle Daten'!AD168</f>
        <v>18</v>
      </c>
      <c r="O168" s="119">
        <f>'alle Daten'!AE168</f>
        <v>0.24324324324324326</v>
      </c>
      <c r="P168" s="121">
        <f>'alle Daten'!AE168-'alle Daten'!AC168</f>
        <v>-0.20675675675675675</v>
      </c>
      <c r="Q168" s="120">
        <f>'alle Daten'!AH168</f>
        <v>3</v>
      </c>
      <c r="R168" s="119">
        <f>'alle Daten'!AI168</f>
        <v>4.0540540540540543E-2</v>
      </c>
      <c r="S168" s="149">
        <f>'alle Daten'!AI168-'alle Daten'!AG168</f>
        <v>-2.1959459459459457E-2</v>
      </c>
    </row>
    <row r="169" spans="1:19" x14ac:dyDescent="0.3">
      <c r="B169" s="148" t="s">
        <v>328</v>
      </c>
      <c r="C169" s="144" t="s">
        <v>341</v>
      </c>
      <c r="D169" s="130" t="s">
        <v>342</v>
      </c>
      <c r="E169" s="117">
        <f>'alle Daten'!F169</f>
        <v>577</v>
      </c>
      <c r="F169" s="117">
        <f>'alle Daten'!J169</f>
        <v>120</v>
      </c>
      <c r="G169" s="119">
        <f>'alle Daten'!N169</f>
        <v>0.20797227036395147</v>
      </c>
      <c r="H169" s="118">
        <f>'alle Daten'!O169</f>
        <v>-1.4800006863771309E-2</v>
      </c>
      <c r="I169" s="117">
        <f>'alle Daten'!Q169</f>
        <v>0</v>
      </c>
      <c r="J169" s="158">
        <f>'alle Daten'!U169</f>
        <v>120</v>
      </c>
      <c r="K169" s="120">
        <f>'alle Daten'!Z169</f>
        <v>89</v>
      </c>
      <c r="L169" s="119">
        <f>'alle Daten'!AA169</f>
        <v>0.7416666666666667</v>
      </c>
      <c r="M169" s="121">
        <f>'alle Daten'!AA169-'alle Daten'!Y169</f>
        <v>3.7962962962962976E-2</v>
      </c>
      <c r="N169" s="120">
        <f>'alle Daten'!AD169</f>
        <v>31</v>
      </c>
      <c r="O169" s="119">
        <f>'alle Daten'!AE169</f>
        <v>0.25833333333333336</v>
      </c>
      <c r="P169" s="121">
        <f>'alle Daten'!AE169-'alle Daten'!AC169</f>
        <v>-1.5740740740740722E-2</v>
      </c>
      <c r="Q169" s="120">
        <f>'alle Daten'!AH169</f>
        <v>0</v>
      </c>
      <c r="R169" s="119">
        <f>'alle Daten'!AI169</f>
        <v>0</v>
      </c>
      <c r="S169" s="149">
        <f>'alle Daten'!AI169-'alle Daten'!AG169</f>
        <v>-7.4074074074074077E-3</v>
      </c>
    </row>
    <row r="170" spans="1:19" x14ac:dyDescent="0.3">
      <c r="B170" s="148" t="s">
        <v>328</v>
      </c>
      <c r="C170" s="144" t="s">
        <v>343</v>
      </c>
      <c r="D170" s="130" t="s">
        <v>344</v>
      </c>
      <c r="E170" s="117">
        <f>'alle Daten'!F170</f>
        <v>350</v>
      </c>
      <c r="F170" s="117">
        <f>'alle Daten'!J170</f>
        <v>157</v>
      </c>
      <c r="G170" s="119">
        <f>'alle Daten'!N170</f>
        <v>0.44857142857142857</v>
      </c>
      <c r="H170" s="118">
        <f>'alle Daten'!O170</f>
        <v>-3.8475203552923776E-2</v>
      </c>
      <c r="I170" s="117">
        <f>'alle Daten'!Q170</f>
        <v>0</v>
      </c>
      <c r="J170" s="158">
        <f>'alle Daten'!U170</f>
        <v>157</v>
      </c>
      <c r="K170" s="120">
        <f>'alle Daten'!Z170</f>
        <v>81</v>
      </c>
      <c r="L170" s="119">
        <f>'alle Daten'!AA170</f>
        <v>0.51592356687898089</v>
      </c>
      <c r="M170" s="121">
        <f>'alle Daten'!AA170-'alle Daten'!Y170</f>
        <v>-0.10439728873599241</v>
      </c>
      <c r="N170" s="120">
        <f>'alle Daten'!AD170</f>
        <v>75</v>
      </c>
      <c r="O170" s="119">
        <f>'alle Daten'!AE170</f>
        <v>0.47770700636942676</v>
      </c>
      <c r="P170" s="121">
        <f>'alle Daten'!AE170-'alle Daten'!AC170</f>
        <v>0.1247658298988385</v>
      </c>
      <c r="Q170" s="120">
        <f>'alle Daten'!AH170</f>
        <v>1</v>
      </c>
      <c r="R170" s="119">
        <f>'alle Daten'!AI170</f>
        <v>6.369426751592357E-3</v>
      </c>
      <c r="S170" s="149">
        <f>'alle Daten'!AI170-'alle Daten'!AG170</f>
        <v>-1.5020947579958444E-2</v>
      </c>
    </row>
    <row r="171" spans="1:19" x14ac:dyDescent="0.3">
      <c r="B171" s="148" t="s">
        <v>328</v>
      </c>
      <c r="C171" s="144" t="s">
        <v>345</v>
      </c>
      <c r="D171" s="130" t="s">
        <v>346</v>
      </c>
      <c r="E171" s="117">
        <f>'alle Daten'!F171</f>
        <v>317</v>
      </c>
      <c r="F171" s="117">
        <f>'alle Daten'!J171</f>
        <v>124</v>
      </c>
      <c r="G171" s="119">
        <f>'alle Daten'!N171</f>
        <v>0.39116719242902209</v>
      </c>
      <c r="H171" s="118">
        <f>'alle Daten'!O171</f>
        <v>8.4418726171353375E-2</v>
      </c>
      <c r="I171" s="117">
        <f>'alle Daten'!Q171</f>
        <v>1</v>
      </c>
      <c r="J171" s="158">
        <f>'alle Daten'!U171</f>
        <v>123</v>
      </c>
      <c r="K171" s="120">
        <f>'alle Daten'!Z171</f>
        <v>114</v>
      </c>
      <c r="L171" s="119">
        <f>'alle Daten'!AA171</f>
        <v>0.92682926829268297</v>
      </c>
      <c r="M171" s="121">
        <f>'alle Daten'!AA171-'alle Daten'!Y171</f>
        <v>4.8041389504804188E-2</v>
      </c>
      <c r="N171" s="120">
        <f>'alle Daten'!AD171</f>
        <v>8</v>
      </c>
      <c r="O171" s="119">
        <f>'alle Daten'!AE171</f>
        <v>6.5040650406504072E-2</v>
      </c>
      <c r="P171" s="121">
        <f>'alle Daten'!AE171-'alle Daten'!AC171</f>
        <v>-1.5767430401576743E-2</v>
      </c>
      <c r="Q171" s="120">
        <f>'alle Daten'!AH171</f>
        <v>1</v>
      </c>
      <c r="R171" s="119">
        <f>'alle Daten'!AI171</f>
        <v>8.130081300813009E-3</v>
      </c>
      <c r="S171" s="149">
        <f>'alle Daten'!AI171-'alle Daten'!AG171</f>
        <v>-1.2071938901207195E-2</v>
      </c>
    </row>
    <row r="172" spans="1:19" x14ac:dyDescent="0.3">
      <c r="B172" s="148" t="s">
        <v>328</v>
      </c>
      <c r="C172" s="144" t="s">
        <v>347</v>
      </c>
      <c r="D172" s="130" t="s">
        <v>348</v>
      </c>
      <c r="E172" s="117">
        <f>'alle Daten'!F172</f>
        <v>348</v>
      </c>
      <c r="F172" s="117">
        <f>'alle Daten'!J172</f>
        <v>111</v>
      </c>
      <c r="G172" s="119">
        <f>'alle Daten'!N172</f>
        <v>0.31896551724137934</v>
      </c>
      <c r="H172" s="118">
        <f>'alle Daten'!O172</f>
        <v>-0.20903448275862069</v>
      </c>
      <c r="I172" s="117">
        <f>'alle Daten'!Q172</f>
        <v>0</v>
      </c>
      <c r="J172" s="158">
        <f>'alle Daten'!U172</f>
        <v>111</v>
      </c>
      <c r="K172" s="120">
        <f>'alle Daten'!Z172</f>
        <v>88</v>
      </c>
      <c r="L172" s="119">
        <f>'alle Daten'!AA172</f>
        <v>0.7927927927927928</v>
      </c>
      <c r="M172" s="121">
        <f>'alle Daten'!AA172-'alle Daten'!Y172</f>
        <v>-0.11629811629811626</v>
      </c>
      <c r="N172" s="120">
        <f>'alle Daten'!AD172</f>
        <v>13</v>
      </c>
      <c r="O172" s="119">
        <f>'alle Daten'!AE172</f>
        <v>0.11711711711711711</v>
      </c>
      <c r="P172" s="121">
        <f>'alle Daten'!AE172-'alle Daten'!AC172</f>
        <v>4.641004641004641E-2</v>
      </c>
      <c r="Q172" s="120">
        <f>'alle Daten'!AH172</f>
        <v>10</v>
      </c>
      <c r="R172" s="119">
        <f>'alle Daten'!AI172</f>
        <v>9.0090090090090086E-2</v>
      </c>
      <c r="S172" s="149">
        <f>'alle Daten'!AI172-'alle Daten'!AG172</f>
        <v>7.9989079989079989E-2</v>
      </c>
    </row>
    <row r="173" spans="1:19" x14ac:dyDescent="0.3">
      <c r="B173" s="148" t="s">
        <v>328</v>
      </c>
      <c r="C173" s="144" t="s">
        <v>349</v>
      </c>
      <c r="D173" s="130" t="s">
        <v>350</v>
      </c>
      <c r="E173" s="117">
        <f>'alle Daten'!F173</f>
        <v>369</v>
      </c>
      <c r="F173" s="117">
        <f>'alle Daten'!J173</f>
        <v>80</v>
      </c>
      <c r="G173" s="119">
        <f>'alle Daten'!N173</f>
        <v>0.21680216802168023</v>
      </c>
      <c r="H173" s="118">
        <f>'alle Daten'!O173</f>
        <v>-0.22148498563071273</v>
      </c>
      <c r="I173" s="117">
        <f>'alle Daten'!Q173</f>
        <v>0</v>
      </c>
      <c r="J173" s="158">
        <f>'alle Daten'!U173</f>
        <v>80</v>
      </c>
      <c r="K173" s="120">
        <f>'alle Daten'!Z173</f>
        <v>75</v>
      </c>
      <c r="L173" s="119">
        <f>'alle Daten'!AA173</f>
        <v>0.9375</v>
      </c>
      <c r="M173" s="121">
        <f>'alle Daten'!AA173-'alle Daten'!Y173</f>
        <v>0.1558908045977011</v>
      </c>
      <c r="N173" s="120">
        <f>'alle Daten'!AD173</f>
        <v>4</v>
      </c>
      <c r="O173" s="119">
        <f>'alle Daten'!AE173</f>
        <v>0.05</v>
      </c>
      <c r="P173" s="121">
        <f>'alle Daten'!AE173-'alle Daten'!AC173</f>
        <v>-9.9425287356321848E-2</v>
      </c>
      <c r="Q173" s="120">
        <f>'alle Daten'!AH173</f>
        <v>1</v>
      </c>
      <c r="R173" s="119">
        <f>'alle Daten'!AI173</f>
        <v>1.2500000000000001E-2</v>
      </c>
      <c r="S173" s="149">
        <f>'alle Daten'!AI173-'alle Daten'!AG173</f>
        <v>-5.071839080459771E-2</v>
      </c>
    </row>
    <row r="174" spans="1:19" ht="13.5" thickBot="1" x14ac:dyDescent="0.35">
      <c r="B174" s="150" t="s">
        <v>328</v>
      </c>
      <c r="C174" s="151" t="s">
        <v>351</v>
      </c>
      <c r="D174" s="152" t="s">
        <v>352</v>
      </c>
      <c r="E174" s="153">
        <f>'alle Daten'!F174</f>
        <v>409</v>
      </c>
      <c r="F174" s="153">
        <f>'alle Daten'!J174</f>
        <v>91</v>
      </c>
      <c r="G174" s="154">
        <f>'alle Daten'!N174</f>
        <v>0.22249388753056235</v>
      </c>
      <c r="H174" s="155">
        <f>'alle Daten'!O174</f>
        <v>-0.11563560887231536</v>
      </c>
      <c r="I174" s="153">
        <f>'alle Daten'!Q174</f>
        <v>0</v>
      </c>
      <c r="J174" s="159">
        <f>'alle Daten'!U174</f>
        <v>91</v>
      </c>
      <c r="K174" s="162">
        <f>'alle Daten'!Z174</f>
        <v>70</v>
      </c>
      <c r="L174" s="154">
        <f>'alle Daten'!AA174</f>
        <v>0.76923076923076927</v>
      </c>
      <c r="M174" s="163">
        <f>'alle Daten'!AA174-'alle Daten'!Y174</f>
        <v>0.10965630114566294</v>
      </c>
      <c r="N174" s="162">
        <f>'alle Daten'!AD174</f>
        <v>19</v>
      </c>
      <c r="O174" s="154">
        <f>'alle Daten'!AE174</f>
        <v>0.2087912087912088</v>
      </c>
      <c r="P174" s="163">
        <f>'alle Daten'!AE174-'alle Daten'!AC174</f>
        <v>-3.9435741563401128E-2</v>
      </c>
      <c r="Q174" s="162">
        <f>'alle Daten'!AH174</f>
        <v>2</v>
      </c>
      <c r="R174" s="154">
        <f>'alle Daten'!AI174</f>
        <v>2.197802197802198E-2</v>
      </c>
      <c r="S174" s="156">
        <f>'alle Daten'!AI174-'alle Daten'!AG174</f>
        <v>-6.3128361000701419E-2</v>
      </c>
    </row>
    <row r="175" spans="1:19" ht="14" thickTop="1" thickBot="1" x14ac:dyDescent="0.35"/>
    <row r="176" spans="1:19" s="174" customFormat="1" ht="14" thickTop="1" thickBot="1" x14ac:dyDescent="0.35">
      <c r="A176" s="167"/>
      <c r="B176" s="168"/>
      <c r="C176" s="168"/>
      <c r="D176" s="169" t="s">
        <v>452</v>
      </c>
      <c r="E176" s="170">
        <f>'alle Daten'!F176</f>
        <v>57927</v>
      </c>
      <c r="F176" s="170">
        <f>'alle Daten'!J176</f>
        <v>18030</v>
      </c>
      <c r="G176" s="171">
        <f>'alle Daten'!N176</f>
        <v>0.31125381946242686</v>
      </c>
      <c r="H176" s="172">
        <f>'alle Daten'!O176</f>
        <v>-6.760880076755682E-2</v>
      </c>
      <c r="I176" s="170">
        <f>'alle Daten'!Q176</f>
        <v>192</v>
      </c>
      <c r="J176" s="170">
        <f>'alle Daten'!U176</f>
        <v>17838</v>
      </c>
      <c r="K176" s="170">
        <f>'alle Daten'!Z176</f>
        <v>13229</v>
      </c>
      <c r="L176" s="171">
        <f>'alle Daten'!AA176</f>
        <v>0.74161901558470678</v>
      </c>
      <c r="M176" s="172">
        <f>'alle Daten'!AA176-'alle Daten'!Y176</f>
        <v>1.7380989459888196E-2</v>
      </c>
      <c r="N176" s="170">
        <f>'alle Daten'!AD176</f>
        <v>4044</v>
      </c>
      <c r="O176" s="171">
        <f>'alle Daten'!AE176</f>
        <v>0.22670702993609149</v>
      </c>
      <c r="P176" s="172">
        <f>'alle Daten'!AE176-'alle Daten'!AC176</f>
        <v>-4.6779372979323386E-3</v>
      </c>
      <c r="Q176" s="170">
        <f>'alle Daten'!AH176</f>
        <v>565</v>
      </c>
      <c r="R176" s="171">
        <f>'alle Daten'!AI176</f>
        <v>3.1673954479201703E-2</v>
      </c>
      <c r="S176" s="173">
        <f>'alle Daten'!AI176-'alle Daten'!AG176</f>
        <v>-6.457725161911898E-3</v>
      </c>
    </row>
    <row r="177" spans="1:43" ht="13.5" thickTop="1" x14ac:dyDescent="0.3"/>
    <row r="178" spans="1:43" ht="13.5" thickBot="1" x14ac:dyDescent="0.35"/>
    <row r="179" spans="1:43" ht="20" x14ac:dyDescent="0.3">
      <c r="K179" s="275" t="s">
        <v>354</v>
      </c>
      <c r="L179" s="276"/>
      <c r="M179" s="277"/>
      <c r="N179" s="275" t="s">
        <v>353</v>
      </c>
      <c r="O179" s="276"/>
      <c r="P179" s="277"/>
      <c r="Q179" s="275" t="s">
        <v>463</v>
      </c>
      <c r="R179" s="276"/>
      <c r="S179" s="277"/>
    </row>
    <row r="180" spans="1:43" ht="8.25" customHeight="1" thickBot="1" x14ac:dyDescent="0.35">
      <c r="K180" s="164"/>
      <c r="L180" s="165"/>
      <c r="M180" s="166"/>
      <c r="N180" s="164"/>
      <c r="O180" s="165"/>
      <c r="P180" s="166"/>
      <c r="Q180" s="186"/>
      <c r="R180" s="187"/>
      <c r="S180" s="188"/>
    </row>
    <row r="181" spans="1:43" s="141" customFormat="1" ht="26.25" customHeight="1" thickTop="1" x14ac:dyDescent="0.3">
      <c r="A181" s="143"/>
      <c r="B181" s="184"/>
      <c r="C181" s="184"/>
      <c r="D181" s="145" t="s">
        <v>455</v>
      </c>
      <c r="E181" s="146" t="s">
        <v>447</v>
      </c>
      <c r="F181" s="146" t="s">
        <v>451</v>
      </c>
      <c r="G181" s="146" t="s">
        <v>450</v>
      </c>
      <c r="H181" s="146" t="s">
        <v>481</v>
      </c>
      <c r="I181" s="146" t="s">
        <v>443</v>
      </c>
      <c r="J181" s="157" t="s">
        <v>442</v>
      </c>
      <c r="K181" s="160" t="s">
        <v>439</v>
      </c>
      <c r="L181" s="146" t="s">
        <v>445</v>
      </c>
      <c r="M181" s="161" t="s">
        <v>481</v>
      </c>
      <c r="N181" s="160" t="s">
        <v>439</v>
      </c>
      <c r="O181" s="146" t="s">
        <v>445</v>
      </c>
      <c r="P181" s="161" t="s">
        <v>481</v>
      </c>
      <c r="Q181" s="160" t="s">
        <v>439</v>
      </c>
      <c r="R181" s="146" t="s">
        <v>445</v>
      </c>
      <c r="S181" s="147" t="s">
        <v>481</v>
      </c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</row>
    <row r="182" spans="1:43" x14ac:dyDescent="0.3">
      <c r="B182" s="184"/>
      <c r="C182" s="185"/>
      <c r="D182" s="148" t="s">
        <v>448</v>
      </c>
      <c r="E182" s="117">
        <f>'alle Daten'!F180</f>
        <v>6463</v>
      </c>
      <c r="F182" s="117">
        <f>'alle Daten'!J180</f>
        <v>2395</v>
      </c>
      <c r="G182" s="119">
        <f>'alle Daten'!N180</f>
        <v>0.37057094228686366</v>
      </c>
      <c r="H182" s="118">
        <f>'alle Daten'!O180</f>
        <v>-6.2395764015157729E-2</v>
      </c>
      <c r="I182" s="117">
        <f>'alle Daten'!Q180</f>
        <v>25</v>
      </c>
      <c r="J182" s="158">
        <f>'alle Daten'!U180</f>
        <v>2370</v>
      </c>
      <c r="K182" s="120">
        <f>'alle Daten'!Z180</f>
        <v>1939</v>
      </c>
      <c r="L182" s="119">
        <f>'alle Daten'!AA180</f>
        <v>0.81814345991561177</v>
      </c>
      <c r="M182" s="121">
        <f>'alle Daten'!AA180-'alle Daten'!Y180</f>
        <v>1.7656841910745569E-2</v>
      </c>
      <c r="N182" s="120">
        <f>'alle Daten'!AD180</f>
        <v>381</v>
      </c>
      <c r="O182" s="119">
        <f>'alle Daten'!AE180</f>
        <v>0.16075949367088607</v>
      </c>
      <c r="P182" s="121">
        <f>'alle Daten'!AE180-'alle Daten'!AC180</f>
        <v>-7.1237180079460338E-3</v>
      </c>
      <c r="Q182" s="120">
        <f>'alle Daten'!AH180</f>
        <v>50</v>
      </c>
      <c r="R182" s="119">
        <f>'alle Daten'!AI180</f>
        <v>2.1097046413502109E-2</v>
      </c>
      <c r="S182" s="149">
        <f>'alle Daten'!AI180-'alle Daten'!AG180</f>
        <v>-1.0533123902799597E-2</v>
      </c>
    </row>
    <row r="183" spans="1:43" x14ac:dyDescent="0.3">
      <c r="B183" s="184"/>
      <c r="C183" s="185"/>
      <c r="D183" s="148" t="s">
        <v>74</v>
      </c>
      <c r="E183" s="117">
        <f>'alle Daten'!F181</f>
        <v>8710</v>
      </c>
      <c r="F183" s="117">
        <f>'alle Daten'!J181</f>
        <v>2486</v>
      </c>
      <c r="G183" s="119">
        <f>'alle Daten'!N181</f>
        <v>0.2854190585533869</v>
      </c>
      <c r="H183" s="118">
        <f>'alle Daten'!O181</f>
        <v>-6.7180195669030329E-2</v>
      </c>
      <c r="I183" s="117">
        <f>'alle Daten'!Q181</f>
        <v>27</v>
      </c>
      <c r="J183" s="158">
        <f>'alle Daten'!U181</f>
        <v>2459</v>
      </c>
      <c r="K183" s="120">
        <f>'alle Daten'!Z181</f>
        <v>1649</v>
      </c>
      <c r="L183" s="119">
        <f>'alle Daten'!AA181</f>
        <v>0.67059780398535995</v>
      </c>
      <c r="M183" s="121">
        <f>'alle Daten'!AA181-'alle Daten'!Y181</f>
        <v>4.1403204585321873E-3</v>
      </c>
      <c r="N183" s="120">
        <f>'alle Daten'!AD181</f>
        <v>737</v>
      </c>
      <c r="O183" s="119">
        <f>'alle Daten'!AE181</f>
        <v>0.29971533143554291</v>
      </c>
      <c r="P183" s="121">
        <f>'alle Daten'!AE181-'alle Daten'!AC181</f>
        <v>1.8886966201780764E-2</v>
      </c>
      <c r="Q183" s="120">
        <f>'alle Daten'!AH181</f>
        <v>73</v>
      </c>
      <c r="R183" s="119">
        <f>'alle Daten'!AI181</f>
        <v>2.9686864579097194E-2</v>
      </c>
      <c r="S183" s="149">
        <f>'alle Daten'!AI181-'alle Daten'!AG181</f>
        <v>-8.5936500114268122E-3</v>
      </c>
    </row>
    <row r="184" spans="1:43" x14ac:dyDescent="0.3">
      <c r="B184" s="184"/>
      <c r="C184" s="185"/>
      <c r="D184" s="148" t="s">
        <v>124</v>
      </c>
      <c r="E184" s="117">
        <f>'alle Daten'!F182</f>
        <v>5271</v>
      </c>
      <c r="F184" s="117">
        <f>'alle Daten'!J182</f>
        <v>1232</v>
      </c>
      <c r="G184" s="119">
        <f>'alle Daten'!N182</f>
        <v>0.23373173970783531</v>
      </c>
      <c r="H184" s="118">
        <f>'alle Daten'!O182</f>
        <v>-6.2945330238924374E-2</v>
      </c>
      <c r="I184" s="117">
        <f>'alle Daten'!Q182</f>
        <v>16</v>
      </c>
      <c r="J184" s="158">
        <f>'alle Daten'!U182</f>
        <v>1216</v>
      </c>
      <c r="K184" s="120">
        <f>'alle Daten'!Z182</f>
        <v>734</v>
      </c>
      <c r="L184" s="119">
        <f>'alle Daten'!AA182</f>
        <v>0.60361842105263153</v>
      </c>
      <c r="M184" s="121">
        <f>'alle Daten'!AA182-'alle Daten'!Y182</f>
        <v>-1.2810764348056836E-3</v>
      </c>
      <c r="N184" s="120">
        <f>'alle Daten'!AD182</f>
        <v>447</v>
      </c>
      <c r="O184" s="119">
        <f>'alle Daten'!AE182</f>
        <v>0.36759868421052633</v>
      </c>
      <c r="P184" s="121">
        <f>'alle Daten'!AE182-'alle Daten'!AC182</f>
        <v>2.0865015868817782E-2</v>
      </c>
      <c r="Q184" s="120">
        <f>'alle Daten'!AH182</f>
        <v>35</v>
      </c>
      <c r="R184" s="119">
        <f>'alle Daten'!AI182</f>
        <v>2.8782894736842105E-2</v>
      </c>
      <c r="S184" s="149">
        <f>'alle Daten'!AI182-'alle Daten'!AG182</f>
        <v>-1.9583939434012168E-2</v>
      </c>
    </row>
    <row r="185" spans="1:43" x14ac:dyDescent="0.3">
      <c r="B185" s="184"/>
      <c r="C185" s="185"/>
      <c r="D185" s="148" t="s">
        <v>160</v>
      </c>
      <c r="E185" s="117">
        <f>'alle Daten'!F183</f>
        <v>4683</v>
      </c>
      <c r="F185" s="117">
        <f>'alle Daten'!J183</f>
        <v>1496</v>
      </c>
      <c r="G185" s="119">
        <f>'alle Daten'!N183</f>
        <v>0.31945334187486651</v>
      </c>
      <c r="H185" s="118">
        <f>'alle Daten'!O183</f>
        <v>-7.6729544031173769E-2</v>
      </c>
      <c r="I185" s="117">
        <f>'alle Daten'!Q183</f>
        <v>12</v>
      </c>
      <c r="J185" s="158">
        <f>'alle Daten'!U183</f>
        <v>1484</v>
      </c>
      <c r="K185" s="120">
        <f>'alle Daten'!Z183</f>
        <v>1175</v>
      </c>
      <c r="L185" s="119">
        <f>'alle Daten'!AA183</f>
        <v>0.7917789757412399</v>
      </c>
      <c r="M185" s="121">
        <f>'alle Daten'!AA183-'alle Daten'!Y183</f>
        <v>6.6351625313889495E-2</v>
      </c>
      <c r="N185" s="120">
        <f>'alle Daten'!AD183</f>
        <v>284</v>
      </c>
      <c r="O185" s="119">
        <f>'alle Daten'!AE183</f>
        <v>0.19137466307277629</v>
      </c>
      <c r="P185" s="121">
        <f>'alle Daten'!AE183-'alle Daten'!AC183</f>
        <v>-4.6873200175086949E-2</v>
      </c>
      <c r="Q185" s="120">
        <f>'alle Daten'!AH183</f>
        <v>25</v>
      </c>
      <c r="R185" s="119">
        <f>'alle Daten'!AI183</f>
        <v>1.6846361185983826E-2</v>
      </c>
      <c r="S185" s="149">
        <f>'alle Daten'!AI183-'alle Daten'!AG183</f>
        <v>-1.9478425138802501E-2</v>
      </c>
    </row>
    <row r="186" spans="1:43" x14ac:dyDescent="0.3">
      <c r="B186" s="184"/>
      <c r="C186" s="185"/>
      <c r="D186" s="148" t="s">
        <v>440</v>
      </c>
      <c r="E186" s="117">
        <f>'alle Daten'!F184</f>
        <v>10670</v>
      </c>
      <c r="F186" s="117">
        <f>'alle Daten'!J184</f>
        <v>3219</v>
      </c>
      <c r="G186" s="119">
        <f>'alle Daten'!N184</f>
        <v>0.30168697282099344</v>
      </c>
      <c r="H186" s="118">
        <f>'alle Daten'!O184</f>
        <v>-5.003654441417893E-2</v>
      </c>
      <c r="I186" s="117">
        <f>'alle Daten'!Q184</f>
        <v>45</v>
      </c>
      <c r="J186" s="158">
        <f>'alle Daten'!U184</f>
        <v>3174</v>
      </c>
      <c r="K186" s="120">
        <f>'alle Daten'!Z184</f>
        <v>2536</v>
      </c>
      <c r="L186" s="119">
        <f>'alle Daten'!AA184</f>
        <v>0.79899180844360429</v>
      </c>
      <c r="M186" s="121">
        <f>'alle Daten'!AA184-'alle Daten'!Y184</f>
        <v>5.3533290021767765E-3</v>
      </c>
      <c r="N186" s="120">
        <f>'alle Daten'!AD184</f>
        <v>465</v>
      </c>
      <c r="O186" s="119">
        <f>'alle Daten'!AE184</f>
        <v>0.14650283553875237</v>
      </c>
      <c r="P186" s="121">
        <f>'alle Daten'!AE184-'alle Daten'!AC184</f>
        <v>-1.4154473678936186E-3</v>
      </c>
      <c r="Q186" s="120">
        <f>'alle Daten'!AH184</f>
        <v>173</v>
      </c>
      <c r="R186" s="119">
        <f>'alle Daten'!AI184</f>
        <v>5.450535601764335E-2</v>
      </c>
      <c r="S186" s="149">
        <f>'alle Daten'!AI184-'alle Daten'!AG184</f>
        <v>-3.9378816342832065E-3</v>
      </c>
    </row>
    <row r="187" spans="1:43" x14ac:dyDescent="0.3">
      <c r="B187" s="184"/>
      <c r="C187" s="185"/>
      <c r="D187" s="148" t="s">
        <v>268</v>
      </c>
      <c r="E187" s="117">
        <f>'alle Daten'!F185</f>
        <v>9246</v>
      </c>
      <c r="F187" s="117">
        <f>'alle Daten'!J185</f>
        <v>3526</v>
      </c>
      <c r="G187" s="119">
        <f>'alle Daten'!N185</f>
        <v>0.38135409906986806</v>
      </c>
      <c r="H187" s="118">
        <f>'alle Daten'!O185</f>
        <v>-5.5624961714844268E-2</v>
      </c>
      <c r="I187" s="117">
        <f>'alle Daten'!Q185</f>
        <v>36</v>
      </c>
      <c r="J187" s="158">
        <f>'alle Daten'!U185</f>
        <v>3490</v>
      </c>
      <c r="K187" s="120">
        <f>'alle Daten'!Z185</f>
        <v>2619</v>
      </c>
      <c r="L187" s="119">
        <f>'alle Daten'!AA185</f>
        <v>0.75042979942693411</v>
      </c>
      <c r="M187" s="121">
        <f>'alle Daten'!AA185-'alle Daten'!Y185</f>
        <v>5.4333313318081222E-3</v>
      </c>
      <c r="N187" s="120">
        <f>'alle Daten'!AD185</f>
        <v>809</v>
      </c>
      <c r="O187" s="119">
        <f>'alle Daten'!AE185</f>
        <v>0.2318051575931232</v>
      </c>
      <c r="P187" s="121">
        <f>'alle Daten'!AE185-'alle Daten'!AC185</f>
        <v>-9.3062151405711724E-3</v>
      </c>
      <c r="Q187" s="120">
        <f>'alle Daten'!AH185</f>
        <v>62</v>
      </c>
      <c r="R187" s="119">
        <f>'alle Daten'!AI185</f>
        <v>1.7765042979942695E-2</v>
      </c>
      <c r="S187" s="149">
        <f>'alle Daten'!AI185-'alle Daten'!AG185</f>
        <v>3.872883808763038E-3</v>
      </c>
    </row>
    <row r="188" spans="1:43" ht="13.5" thickBot="1" x14ac:dyDescent="0.35">
      <c r="B188" s="184"/>
      <c r="C188" s="185"/>
      <c r="D188" s="150" t="s">
        <v>328</v>
      </c>
      <c r="E188" s="153">
        <f>'alle Daten'!F186</f>
        <v>12884</v>
      </c>
      <c r="F188" s="153">
        <f>'alle Daten'!J186</f>
        <v>3676</v>
      </c>
      <c r="G188" s="154">
        <f>'alle Daten'!N186</f>
        <v>0.28531511952809685</v>
      </c>
      <c r="H188" s="155">
        <f>'alle Daten'!O186</f>
        <v>-9.1366494821678912E-2</v>
      </c>
      <c r="I188" s="153">
        <f>'alle Daten'!Q186</f>
        <v>31</v>
      </c>
      <c r="J188" s="159">
        <f>'alle Daten'!U186</f>
        <v>3645</v>
      </c>
      <c r="K188" s="162">
        <f>'alle Daten'!Z186</f>
        <v>2577</v>
      </c>
      <c r="L188" s="154">
        <f>'alle Daten'!AA186</f>
        <v>0.7069958847736626</v>
      </c>
      <c r="M188" s="163">
        <f>'alle Daten'!AA186-'alle Daten'!Y186</f>
        <v>2.2795688502808775E-2</v>
      </c>
      <c r="N188" s="162">
        <f>'alle Daten'!AD186</f>
        <v>921</v>
      </c>
      <c r="O188" s="154">
        <f>'alle Daten'!AE186</f>
        <v>0.25267489711934155</v>
      </c>
      <c r="P188" s="163">
        <f>'alle Daten'!AE186-'alle Daten'!AC186</f>
        <v>-3.1823340077619111E-4</v>
      </c>
      <c r="Q188" s="162">
        <f>'alle Daten'!AH186</f>
        <v>147</v>
      </c>
      <c r="R188" s="154">
        <f>'alle Daten'!AI186</f>
        <v>4.0329218106995884E-2</v>
      </c>
      <c r="S188" s="156">
        <f>'alle Daten'!AI186-'alle Daten'!AG186</f>
        <v>-3.6354531393240352E-3</v>
      </c>
    </row>
    <row r="189" spans="1:43" ht="14" thickTop="1" thickBot="1" x14ac:dyDescent="0.35">
      <c r="K189" s="213" t="s">
        <v>470</v>
      </c>
    </row>
    <row r="190" spans="1:43" s="174" customFormat="1" ht="14" thickTop="1" thickBot="1" x14ac:dyDescent="0.35">
      <c r="A190" s="167"/>
      <c r="B190" s="168"/>
      <c r="C190" s="168"/>
      <c r="D190" s="169" t="s">
        <v>452</v>
      </c>
      <c r="E190" s="170">
        <f>'alle Daten'!F188</f>
        <v>57927</v>
      </c>
      <c r="F190" s="170">
        <f>'alle Daten'!J188</f>
        <v>18030</v>
      </c>
      <c r="G190" s="171">
        <f>'alle Daten'!N188</f>
        <v>0.31125381946242686</v>
      </c>
      <c r="H190" s="172">
        <f>'alle Daten'!O188</f>
        <v>-6.760880076755682E-2</v>
      </c>
      <c r="I190" s="170">
        <f>'alle Daten'!Q188</f>
        <v>192</v>
      </c>
      <c r="J190" s="170">
        <f>'alle Daten'!U188</f>
        <v>17838</v>
      </c>
      <c r="K190" s="170">
        <f>'alle Daten'!Z188</f>
        <v>13229</v>
      </c>
      <c r="L190" s="171">
        <f>'alle Daten'!AA188</f>
        <v>0.74161901558470678</v>
      </c>
      <c r="M190" s="172">
        <f>'alle Daten'!AA188-'alle Daten'!Y188</f>
        <v>1.7380989459888196E-2</v>
      </c>
      <c r="N190" s="170">
        <f>'alle Daten'!AD188</f>
        <v>4044</v>
      </c>
      <c r="O190" s="171">
        <f>'alle Daten'!AE188</f>
        <v>0.22670702993609149</v>
      </c>
      <c r="P190" s="172">
        <f>'alle Daten'!AE188-'alle Daten'!AC188</f>
        <v>-4.6779372979323386E-3</v>
      </c>
      <c r="Q190" s="170">
        <f>'alle Daten'!AH188</f>
        <v>565</v>
      </c>
      <c r="R190" s="171">
        <f>'alle Daten'!AI188</f>
        <v>3.1673954479201703E-2</v>
      </c>
      <c r="S190" s="189">
        <f>'alle Daten'!AI188-'alle Daten'!AG188</f>
        <v>-6.457725161911898E-3</v>
      </c>
    </row>
    <row r="191" spans="1:43" ht="13.5" thickTop="1" x14ac:dyDescent="0.3">
      <c r="B191" s="168"/>
    </row>
    <row r="192" spans="1:43" ht="13.5" thickBot="1" x14ac:dyDescent="0.35">
      <c r="B192" s="168"/>
    </row>
    <row r="193" spans="1:19" ht="20" x14ac:dyDescent="0.3">
      <c r="B193" s="168"/>
      <c r="K193" s="275" t="s">
        <v>354</v>
      </c>
      <c r="L193" s="276"/>
      <c r="M193" s="277"/>
      <c r="N193" s="275" t="s">
        <v>353</v>
      </c>
      <c r="O193" s="276"/>
      <c r="P193" s="277"/>
      <c r="Q193" s="275" t="s">
        <v>463</v>
      </c>
      <c r="R193" s="276"/>
      <c r="S193" s="277"/>
    </row>
    <row r="194" spans="1:19" ht="8.25" customHeight="1" thickBot="1" x14ac:dyDescent="0.35">
      <c r="B194" s="168"/>
      <c r="K194" s="164"/>
      <c r="L194" s="165"/>
      <c r="M194" s="166"/>
      <c r="N194" s="164"/>
      <c r="O194" s="165"/>
      <c r="P194" s="166"/>
      <c r="Q194" s="186"/>
      <c r="R194" s="187"/>
      <c r="S194" s="188"/>
    </row>
    <row r="195" spans="1:19" ht="26.5" thickTop="1" x14ac:dyDescent="0.3">
      <c r="A195" s="143"/>
      <c r="B195" s="168"/>
      <c r="C195" s="184"/>
      <c r="D195" s="145" t="s">
        <v>453</v>
      </c>
      <c r="E195" s="146"/>
      <c r="F195" s="146" t="s">
        <v>451</v>
      </c>
      <c r="G195" s="146"/>
      <c r="H195" s="146"/>
      <c r="I195" s="146" t="s">
        <v>443</v>
      </c>
      <c r="J195" s="157" t="s">
        <v>442</v>
      </c>
      <c r="K195" s="160" t="s">
        <v>439</v>
      </c>
      <c r="L195" s="146"/>
      <c r="M195" s="161"/>
      <c r="N195" s="160" t="s">
        <v>439</v>
      </c>
      <c r="O195" s="146"/>
      <c r="P195" s="161"/>
      <c r="Q195" s="160" t="s">
        <v>439</v>
      </c>
      <c r="R195" s="146"/>
      <c r="S195" s="147"/>
    </row>
    <row r="196" spans="1:19" x14ac:dyDescent="0.3">
      <c r="B196" s="168"/>
      <c r="C196" s="185"/>
      <c r="D196" s="148" t="s">
        <v>448</v>
      </c>
      <c r="E196" s="117"/>
      <c r="F196" s="117">
        <f>'alle Daten'!J192</f>
        <v>176</v>
      </c>
      <c r="G196" s="119"/>
      <c r="H196" s="118"/>
      <c r="I196" s="117">
        <f>'alle Daten'!Q192</f>
        <v>4</v>
      </c>
      <c r="J196" s="158">
        <f>'alle Daten'!U192</f>
        <v>172</v>
      </c>
      <c r="K196" s="120">
        <f>'alle Daten'!Z192</f>
        <v>135</v>
      </c>
      <c r="L196" s="119"/>
      <c r="M196" s="121"/>
      <c r="N196" s="120">
        <f>'alle Daten'!AD192</f>
        <v>33</v>
      </c>
      <c r="O196" s="119"/>
      <c r="P196" s="121"/>
      <c r="Q196" s="120">
        <f>'alle Daten'!AH192</f>
        <v>4</v>
      </c>
      <c r="R196" s="119"/>
      <c r="S196" s="149"/>
    </row>
    <row r="197" spans="1:19" x14ac:dyDescent="0.3">
      <c r="B197" s="168"/>
      <c r="C197" s="185"/>
      <c r="D197" s="148" t="s">
        <v>74</v>
      </c>
      <c r="E197" s="117"/>
      <c r="F197" s="117">
        <f>'alle Daten'!J193</f>
        <v>206</v>
      </c>
      <c r="G197" s="119"/>
      <c r="H197" s="118"/>
      <c r="I197" s="117">
        <f>'alle Daten'!Q193</f>
        <v>0</v>
      </c>
      <c r="J197" s="158">
        <f>'alle Daten'!U193</f>
        <v>206</v>
      </c>
      <c r="K197" s="120">
        <f>'alle Daten'!Z193</f>
        <v>149</v>
      </c>
      <c r="L197" s="119"/>
      <c r="M197" s="121"/>
      <c r="N197" s="120">
        <f>'alle Daten'!AD193</f>
        <v>51</v>
      </c>
      <c r="O197" s="119"/>
      <c r="P197" s="121"/>
      <c r="Q197" s="120">
        <f>'alle Daten'!AH193</f>
        <v>6</v>
      </c>
      <c r="R197" s="119"/>
      <c r="S197" s="149"/>
    </row>
    <row r="198" spans="1:19" x14ac:dyDescent="0.3">
      <c r="B198" s="168"/>
      <c r="C198" s="185"/>
      <c r="D198" s="148" t="s">
        <v>124</v>
      </c>
      <c r="E198" s="117"/>
      <c r="F198" s="117">
        <f>'alle Daten'!J194</f>
        <v>108</v>
      </c>
      <c r="G198" s="119"/>
      <c r="H198" s="118"/>
      <c r="I198" s="117">
        <f>'alle Daten'!Q194</f>
        <v>3</v>
      </c>
      <c r="J198" s="158">
        <f>'alle Daten'!U194</f>
        <v>105</v>
      </c>
      <c r="K198" s="120">
        <f>'alle Daten'!Z194</f>
        <v>78</v>
      </c>
      <c r="L198" s="119"/>
      <c r="M198" s="121"/>
      <c r="N198" s="120">
        <f>'alle Daten'!AD194</f>
        <v>24</v>
      </c>
      <c r="O198" s="119"/>
      <c r="P198" s="121"/>
      <c r="Q198" s="120">
        <f>'alle Daten'!AH194</f>
        <v>3</v>
      </c>
      <c r="R198" s="119"/>
      <c r="S198" s="149"/>
    </row>
    <row r="199" spans="1:19" x14ac:dyDescent="0.3">
      <c r="B199" s="168"/>
      <c r="C199" s="185"/>
      <c r="D199" s="148" t="s">
        <v>160</v>
      </c>
      <c r="E199" s="117"/>
      <c r="F199" s="117">
        <f>'alle Daten'!J195</f>
        <v>126</v>
      </c>
      <c r="G199" s="119"/>
      <c r="H199" s="118"/>
      <c r="I199" s="117">
        <f>'alle Daten'!Q195</f>
        <v>0</v>
      </c>
      <c r="J199" s="158">
        <f>'alle Daten'!U195</f>
        <v>126</v>
      </c>
      <c r="K199" s="120">
        <f>'alle Daten'!Z195</f>
        <v>99</v>
      </c>
      <c r="L199" s="119"/>
      <c r="M199" s="121"/>
      <c r="N199" s="120">
        <f>'alle Daten'!AD195</f>
        <v>23</v>
      </c>
      <c r="O199" s="119"/>
      <c r="P199" s="121"/>
      <c r="Q199" s="120">
        <f>'alle Daten'!AH195</f>
        <v>4</v>
      </c>
      <c r="R199" s="119"/>
      <c r="S199" s="149"/>
    </row>
    <row r="200" spans="1:19" x14ac:dyDescent="0.3">
      <c r="B200" s="168"/>
      <c r="C200" s="185"/>
      <c r="D200" s="148" t="s">
        <v>440</v>
      </c>
      <c r="E200" s="117"/>
      <c r="F200" s="117">
        <f>'alle Daten'!J196</f>
        <v>376</v>
      </c>
      <c r="G200" s="119"/>
      <c r="H200" s="118"/>
      <c r="I200" s="117">
        <f>'alle Daten'!Q196</f>
        <v>4</v>
      </c>
      <c r="J200" s="158">
        <f>'alle Daten'!U196</f>
        <v>372</v>
      </c>
      <c r="K200" s="120">
        <f>'alle Daten'!Z196</f>
        <v>250</v>
      </c>
      <c r="L200" s="119"/>
      <c r="M200" s="121"/>
      <c r="N200" s="120">
        <f>'alle Daten'!AD196</f>
        <v>104</v>
      </c>
      <c r="O200" s="119"/>
      <c r="P200" s="121"/>
      <c r="Q200" s="120">
        <f>'alle Daten'!AH196</f>
        <v>18</v>
      </c>
      <c r="R200" s="119"/>
      <c r="S200" s="149"/>
    </row>
    <row r="201" spans="1:19" x14ac:dyDescent="0.3">
      <c r="B201" s="168"/>
      <c r="C201" s="185"/>
      <c r="D201" s="148" t="s">
        <v>268</v>
      </c>
      <c r="E201" s="117"/>
      <c r="F201" s="117">
        <f>'alle Daten'!J197</f>
        <v>311</v>
      </c>
      <c r="G201" s="119"/>
      <c r="H201" s="118"/>
      <c r="I201" s="117">
        <f>'alle Daten'!Q197</f>
        <v>1</v>
      </c>
      <c r="J201" s="158">
        <f>'alle Daten'!U197</f>
        <v>310</v>
      </c>
      <c r="K201" s="120">
        <f>'alle Daten'!Z197</f>
        <v>229</v>
      </c>
      <c r="L201" s="119"/>
      <c r="M201" s="121"/>
      <c r="N201" s="120">
        <f>'alle Daten'!AD197</f>
        <v>80</v>
      </c>
      <c r="O201" s="119"/>
      <c r="P201" s="121"/>
      <c r="Q201" s="120">
        <f>'alle Daten'!AH197</f>
        <v>1</v>
      </c>
      <c r="R201" s="119"/>
      <c r="S201" s="149"/>
    </row>
    <row r="202" spans="1:19" ht="13.5" thickBot="1" x14ac:dyDescent="0.35">
      <c r="B202" s="168"/>
      <c r="C202" s="185"/>
      <c r="D202" s="150" t="s">
        <v>328</v>
      </c>
      <c r="E202" s="153"/>
      <c r="F202" s="117">
        <f>'alle Daten'!J198</f>
        <v>226</v>
      </c>
      <c r="G202" s="154"/>
      <c r="H202" s="155"/>
      <c r="I202" s="117">
        <f>'alle Daten'!Q198</f>
        <v>2</v>
      </c>
      <c r="J202" s="158">
        <f>'alle Daten'!U198</f>
        <v>224</v>
      </c>
      <c r="K202" s="120">
        <f>'alle Daten'!Z198</f>
        <v>162</v>
      </c>
      <c r="L202" s="154"/>
      <c r="M202" s="163"/>
      <c r="N202" s="120">
        <f>'alle Daten'!AD198</f>
        <v>57</v>
      </c>
      <c r="O202" s="154"/>
      <c r="P202" s="163"/>
      <c r="Q202" s="120">
        <f>'alle Daten'!AH198</f>
        <v>5</v>
      </c>
      <c r="R202" s="154"/>
      <c r="S202" s="156"/>
    </row>
    <row r="203" spans="1:19" ht="14" thickTop="1" thickBot="1" x14ac:dyDescent="0.35">
      <c r="B203" s="168"/>
    </row>
    <row r="204" spans="1:19" ht="14" thickTop="1" thickBot="1" x14ac:dyDescent="0.35">
      <c r="A204" s="167"/>
      <c r="B204" s="168"/>
      <c r="C204" s="168"/>
      <c r="D204" s="169" t="s">
        <v>452</v>
      </c>
      <c r="E204" s="170"/>
      <c r="F204" s="170">
        <f>'alle Daten'!J200</f>
        <v>1529</v>
      </c>
      <c r="G204" s="171"/>
      <c r="H204" s="172"/>
      <c r="I204" s="170">
        <f>'alle Daten'!Q200</f>
        <v>14</v>
      </c>
      <c r="J204" s="170">
        <f>'alle Daten'!U200</f>
        <v>1515</v>
      </c>
      <c r="K204" s="170">
        <f>'alle Daten'!Z200</f>
        <v>1102</v>
      </c>
      <c r="L204" s="171"/>
      <c r="M204" s="172"/>
      <c r="N204" s="170">
        <f>'alle Daten'!AD200</f>
        <v>372</v>
      </c>
      <c r="O204" s="171"/>
      <c r="P204" s="172"/>
      <c r="Q204" s="170">
        <f>'alle Daten'!AH200</f>
        <v>41</v>
      </c>
      <c r="R204" s="171"/>
      <c r="S204" s="189"/>
    </row>
    <row r="205" spans="1:19" ht="13.5" thickTop="1" x14ac:dyDescent="0.3">
      <c r="B205" s="168"/>
    </row>
    <row r="206" spans="1:19" ht="13.5" thickBot="1" x14ac:dyDescent="0.35">
      <c r="B206" s="168"/>
    </row>
    <row r="207" spans="1:19" ht="20" x14ac:dyDescent="0.3">
      <c r="B207" s="168"/>
      <c r="K207" s="275" t="s">
        <v>354</v>
      </c>
      <c r="L207" s="276"/>
      <c r="M207" s="277"/>
      <c r="N207" s="275" t="s">
        <v>353</v>
      </c>
      <c r="O207" s="276"/>
      <c r="P207" s="277"/>
      <c r="Q207" s="275" t="s">
        <v>463</v>
      </c>
      <c r="R207" s="276"/>
      <c r="S207" s="277"/>
    </row>
    <row r="208" spans="1:19" ht="20.25" customHeight="1" thickBot="1" x14ac:dyDescent="0.35">
      <c r="B208" s="168"/>
      <c r="K208" s="200" t="s">
        <v>458</v>
      </c>
      <c r="L208" s="199">
        <f>Eingabe2023!G2</f>
        <v>24</v>
      </c>
      <c r="M208" s="201">
        <f>Eingabe2023!G3</f>
        <v>0.74050534800806078</v>
      </c>
      <c r="N208" s="200" t="s">
        <v>458</v>
      </c>
      <c r="O208" s="198">
        <f>Eingabe2023!H2</f>
        <v>8</v>
      </c>
      <c r="P208" s="202">
        <f>Eingabe2023!H3</f>
        <v>0.22818167725933963</v>
      </c>
      <c r="Q208" s="200" t="s">
        <v>458</v>
      </c>
      <c r="R208" s="198">
        <f>Eingabe2023!I2</f>
        <v>0</v>
      </c>
      <c r="S208" s="201">
        <f>Eingabe2023!I3</f>
        <v>3.1312974732599599E-2</v>
      </c>
    </row>
    <row r="209" spans="2:19" ht="26.5" thickTop="1" x14ac:dyDescent="0.3">
      <c r="B209" s="168"/>
      <c r="D209" s="145" t="s">
        <v>456</v>
      </c>
      <c r="E209" s="146" t="s">
        <v>447</v>
      </c>
      <c r="F209" s="146" t="s">
        <v>451</v>
      </c>
      <c r="G209" s="146" t="s">
        <v>450</v>
      </c>
      <c r="H209" s="146" t="s">
        <v>481</v>
      </c>
      <c r="I209" s="146" t="s">
        <v>443</v>
      </c>
      <c r="J209" s="157" t="s">
        <v>442</v>
      </c>
      <c r="K209" s="160" t="s">
        <v>439</v>
      </c>
      <c r="L209" s="146" t="s">
        <v>445</v>
      </c>
      <c r="M209" s="161" t="s">
        <v>481</v>
      </c>
      <c r="N209" s="160" t="s">
        <v>439</v>
      </c>
      <c r="O209" s="146" t="s">
        <v>445</v>
      </c>
      <c r="P209" s="161" t="s">
        <v>481</v>
      </c>
      <c r="Q209" s="160" t="s">
        <v>439</v>
      </c>
      <c r="R209" s="146" t="s">
        <v>445</v>
      </c>
      <c r="S209" s="147" t="s">
        <v>481</v>
      </c>
    </row>
    <row r="210" spans="2:19" x14ac:dyDescent="0.3">
      <c r="B210" s="168"/>
      <c r="D210" s="148" t="s">
        <v>448</v>
      </c>
      <c r="E210" s="117">
        <f>E182</f>
        <v>6463</v>
      </c>
      <c r="F210" s="117">
        <f>F182+F196</f>
        <v>2571</v>
      </c>
      <c r="G210" s="119">
        <f>'alle Daten'!N204</f>
        <v>0.39780287792047037</v>
      </c>
      <c r="H210" s="118">
        <f>'alle Daten'!O204</f>
        <v>-5.8201878322098E-2</v>
      </c>
      <c r="I210" s="117">
        <f>'alle Daten'!Q204</f>
        <v>29</v>
      </c>
      <c r="J210" s="158">
        <f>'alle Daten'!U204</f>
        <v>2542</v>
      </c>
      <c r="K210" s="120">
        <f>'alle Daten'!Z204</f>
        <v>2074</v>
      </c>
      <c r="L210" s="119">
        <f>'alle Daten'!AA204</f>
        <v>0.81589299763965384</v>
      </c>
      <c r="M210" s="121">
        <f>'alle Daten'!AA204-'alle Daten'!Y204</f>
        <v>2.8694053396829733E-2</v>
      </c>
      <c r="N210" s="120">
        <f>'alle Daten'!AD204</f>
        <v>414</v>
      </c>
      <c r="O210" s="119">
        <f>'alle Daten'!AE204</f>
        <v>0.16286388670338317</v>
      </c>
      <c r="P210" s="121">
        <f>'alle Daten'!AE204-'alle Daten'!AC204</f>
        <v>-1.9254226130664992E-2</v>
      </c>
      <c r="Q210" s="120">
        <f>'alle Daten'!AH204</f>
        <v>54</v>
      </c>
      <c r="R210" s="119">
        <f>'alle Daten'!AI204</f>
        <v>2.1243115656963022E-2</v>
      </c>
      <c r="S210" s="149">
        <f>'alle Daten'!AI204-'alle Daten'!AG204</f>
        <v>-9.4398272661646576E-3</v>
      </c>
    </row>
    <row r="211" spans="2:19" x14ac:dyDescent="0.3">
      <c r="B211" s="168"/>
      <c r="D211" s="148" t="s">
        <v>74</v>
      </c>
      <c r="E211" s="117">
        <f t="shared" ref="E211:E216" si="0">E183</f>
        <v>8710</v>
      </c>
      <c r="F211" s="117">
        <f t="shared" ref="F211:F216" si="1">F183+F197</f>
        <v>2692</v>
      </c>
      <c r="G211" s="119">
        <f>'alle Daten'!N205</f>
        <v>0.30907003444316877</v>
      </c>
      <c r="H211" s="118">
        <f>'alle Daten'!O205</f>
        <v>-5.9431830000788222E-2</v>
      </c>
      <c r="I211" s="117">
        <f>'alle Daten'!Q205</f>
        <v>27</v>
      </c>
      <c r="J211" s="158">
        <f>'alle Daten'!U205</f>
        <v>2665</v>
      </c>
      <c r="K211" s="120">
        <f>'alle Daten'!Z205</f>
        <v>1798</v>
      </c>
      <c r="L211" s="119">
        <f>'alle Daten'!AA205</f>
        <v>0.67467166979362103</v>
      </c>
      <c r="M211" s="121">
        <f>'alle Daten'!AA205-'alle Daten'!Y205</f>
        <v>5.4039627107879129E-3</v>
      </c>
      <c r="N211" s="120">
        <f>'alle Daten'!AD205</f>
        <v>788</v>
      </c>
      <c r="O211" s="119">
        <f>'alle Daten'!AE205</f>
        <v>0.29568480300187616</v>
      </c>
      <c r="P211" s="121">
        <f>'alle Daten'!AE205-'alle Daten'!AC205</f>
        <v>1.8673998680147463E-2</v>
      </c>
      <c r="Q211" s="120">
        <f>'alle Daten'!AH205</f>
        <v>79</v>
      </c>
      <c r="R211" s="119">
        <f>'alle Daten'!AI205</f>
        <v>2.9643527204502813E-2</v>
      </c>
      <c r="S211" s="149">
        <f>'alle Daten'!AI205-'alle Daten'!AG205</f>
        <v>-8.4717188939365598E-3</v>
      </c>
    </row>
    <row r="212" spans="2:19" x14ac:dyDescent="0.3">
      <c r="B212" s="168"/>
      <c r="D212" s="148" t="s">
        <v>124</v>
      </c>
      <c r="E212" s="117">
        <f t="shared" si="0"/>
        <v>5271</v>
      </c>
      <c r="F212" s="117">
        <f t="shared" si="1"/>
        <v>1340</v>
      </c>
      <c r="G212" s="119">
        <f>'alle Daten'!N206</f>
        <v>0.25422121039650919</v>
      </c>
      <c r="H212" s="118">
        <f>'alle Daten'!O206</f>
        <v>-5.9529478055849905E-2</v>
      </c>
      <c r="I212" s="117">
        <f>'alle Daten'!Q206</f>
        <v>19</v>
      </c>
      <c r="J212" s="158">
        <f>'alle Daten'!U206</f>
        <v>1321</v>
      </c>
      <c r="K212" s="120">
        <f>'alle Daten'!Z206</f>
        <v>812</v>
      </c>
      <c r="L212" s="119">
        <f>'alle Daten'!AA206</f>
        <v>0.61468584405753213</v>
      </c>
      <c r="M212" s="121">
        <f>'alle Daten'!AA206-'alle Daten'!Y206</f>
        <v>8.1576541465528951E-3</v>
      </c>
      <c r="N212" s="120">
        <f>'alle Daten'!AD206</f>
        <v>471</v>
      </c>
      <c r="O212" s="119">
        <f>'alle Daten'!AE206</f>
        <v>0.35654806964420893</v>
      </c>
      <c r="P212" s="121">
        <f>'alle Daten'!AE206-'alle Daten'!AC206</f>
        <v>8.7735889320427751E-3</v>
      </c>
      <c r="Q212" s="120">
        <f>'alle Daten'!AH206</f>
        <v>38</v>
      </c>
      <c r="R212" s="119">
        <f>'alle Daten'!AI206</f>
        <v>2.8766086298258896E-2</v>
      </c>
      <c r="S212" s="149">
        <f>'alle Daten'!AI206-'alle Daten'!AG206</f>
        <v>-1.6931243078595701E-2</v>
      </c>
    </row>
    <row r="213" spans="2:19" x14ac:dyDescent="0.3">
      <c r="B213" s="168"/>
      <c r="D213" s="148" t="s">
        <v>160</v>
      </c>
      <c r="E213" s="117">
        <f t="shared" si="0"/>
        <v>4683</v>
      </c>
      <c r="F213" s="117">
        <f t="shared" si="1"/>
        <v>1622</v>
      </c>
      <c r="G213" s="119">
        <f>'alle Daten'!N207</f>
        <v>0.34635917147127909</v>
      </c>
      <c r="H213" s="118">
        <f>'alle Daten'!O207</f>
        <v>-6.7650895642814846E-2</v>
      </c>
      <c r="I213" s="117">
        <f>'alle Daten'!Q207</f>
        <v>12</v>
      </c>
      <c r="J213" s="158">
        <f>'alle Daten'!U207</f>
        <v>1610</v>
      </c>
      <c r="K213" s="120">
        <f>'alle Daten'!Z207</f>
        <v>1274</v>
      </c>
      <c r="L213" s="119">
        <f>'alle Daten'!AA207</f>
        <v>0.79130434782608694</v>
      </c>
      <c r="M213" s="121">
        <f>'alle Daten'!AA207-'alle Daten'!Y207</f>
        <v>7.6945635511319388E-2</v>
      </c>
      <c r="N213" s="120">
        <f>'alle Daten'!AD207</f>
        <v>307</v>
      </c>
      <c r="O213" s="119">
        <f>'alle Daten'!AE207</f>
        <v>0.19068322981366459</v>
      </c>
      <c r="P213" s="121">
        <f>'alle Daten'!AE207-'alle Daten'!AC207</f>
        <v>-5.9700009838864809E-2</v>
      </c>
      <c r="Q213" s="120">
        <f>'alle Daten'!AH207</f>
        <v>29</v>
      </c>
      <c r="R213" s="119">
        <f>'alle Daten'!AI207</f>
        <v>1.8012422360248446E-2</v>
      </c>
      <c r="S213" s="149">
        <f>'alle Daten'!AI207-'alle Daten'!AG207</f>
        <v>-1.7245625672454672E-2</v>
      </c>
    </row>
    <row r="214" spans="2:19" x14ac:dyDescent="0.3">
      <c r="B214" s="168"/>
      <c r="D214" s="148" t="s">
        <v>440</v>
      </c>
      <c r="E214" s="117">
        <f t="shared" si="0"/>
        <v>10670</v>
      </c>
      <c r="F214" s="117">
        <f t="shared" si="1"/>
        <v>3595</v>
      </c>
      <c r="G214" s="119">
        <f>'alle Daten'!N208</f>
        <v>0.33692596063730085</v>
      </c>
      <c r="H214" s="118">
        <f>'alle Daten'!O208</f>
        <v>-3.3157740199707519E-2</v>
      </c>
      <c r="I214" s="117">
        <f>'alle Daten'!Q208</f>
        <v>49</v>
      </c>
      <c r="J214" s="158">
        <f>'alle Daten'!U208</f>
        <v>3546</v>
      </c>
      <c r="K214" s="120">
        <f>'alle Daten'!Z208</f>
        <v>2786</v>
      </c>
      <c r="L214" s="119">
        <f>'alle Daten'!AA208</f>
        <v>0.78567399887196843</v>
      </c>
      <c r="M214" s="121">
        <f>'alle Daten'!AA208-'alle Daten'!Y208</f>
        <v>1.5914638682837934E-3</v>
      </c>
      <c r="N214" s="120">
        <f>'alle Daten'!AD208</f>
        <v>569</v>
      </c>
      <c r="O214" s="119">
        <f>'alle Daten'!AE208</f>
        <v>0.16046249294980258</v>
      </c>
      <c r="P214" s="121">
        <f>'alle Daten'!AE208-'alle Daten'!AC208</f>
        <v>2.024762662403895E-3</v>
      </c>
      <c r="Q214" s="120">
        <f>'alle Daten'!AH208</f>
        <v>191</v>
      </c>
      <c r="R214" s="119">
        <f>'alle Daten'!AI208</f>
        <v>5.3863508178228992E-2</v>
      </c>
      <c r="S214" s="149">
        <f>'alle Daten'!AI208-'alle Daten'!AG208</f>
        <v>-3.616226530687737E-3</v>
      </c>
    </row>
    <row r="215" spans="2:19" x14ac:dyDescent="0.3">
      <c r="B215" s="168"/>
      <c r="D215" s="148" t="s">
        <v>268</v>
      </c>
      <c r="E215" s="117">
        <f t="shared" si="0"/>
        <v>9246</v>
      </c>
      <c r="F215" s="117">
        <f t="shared" si="1"/>
        <v>3837</v>
      </c>
      <c r="G215" s="119">
        <f>'alle Daten'!N209</f>
        <v>0.41499026606099937</v>
      </c>
      <c r="H215" s="118">
        <f>'alle Daten'!O209</f>
        <v>-4.4859296858293152E-2</v>
      </c>
      <c r="I215" s="117">
        <f>'alle Daten'!Q209</f>
        <v>37</v>
      </c>
      <c r="J215" s="158">
        <f>'alle Daten'!U209</f>
        <v>3800</v>
      </c>
      <c r="K215" s="120">
        <f>'alle Daten'!Z209</f>
        <v>2848</v>
      </c>
      <c r="L215" s="119">
        <f>'alle Daten'!AA209</f>
        <v>0.74947368421052629</v>
      </c>
      <c r="M215" s="121">
        <f>'alle Daten'!AA209-'alle Daten'!Y209</f>
        <v>9.6526551277522632E-3</v>
      </c>
      <c r="N215" s="120">
        <f>'alle Daten'!AD209</f>
        <v>889</v>
      </c>
      <c r="O215" s="119">
        <f>'alle Daten'!AE209</f>
        <v>0.23394736842105263</v>
      </c>
      <c r="P215" s="121">
        <f>'alle Daten'!AE209-'alle Daten'!AC209</f>
        <v>-1.2585070057694575E-2</v>
      </c>
      <c r="Q215" s="120">
        <f>'alle Daten'!AH209</f>
        <v>63</v>
      </c>
      <c r="R215" s="119">
        <f>'alle Daten'!AI209</f>
        <v>1.6578947368421054E-2</v>
      </c>
      <c r="S215" s="149">
        <f>'alle Daten'!AI209-'alle Daten'!AG209</f>
        <v>2.9324149299423067E-3</v>
      </c>
    </row>
    <row r="216" spans="2:19" ht="13.5" thickBot="1" x14ac:dyDescent="0.35">
      <c r="B216" s="168"/>
      <c r="D216" s="150" t="s">
        <v>328</v>
      </c>
      <c r="E216" s="153">
        <f t="shared" si="0"/>
        <v>12884</v>
      </c>
      <c r="F216" s="153">
        <f t="shared" si="1"/>
        <v>3902</v>
      </c>
      <c r="G216" s="154">
        <f>'alle Daten'!N210</f>
        <v>0.30285625582117354</v>
      </c>
      <c r="H216" s="155">
        <f>'alle Daten'!O210</f>
        <v>-8.7645839304901607E-2</v>
      </c>
      <c r="I216" s="153">
        <f>'alle Daten'!Q210</f>
        <v>33</v>
      </c>
      <c r="J216" s="159">
        <f>'alle Daten'!U210</f>
        <v>3869</v>
      </c>
      <c r="K216" s="162">
        <f>'alle Daten'!Z210</f>
        <v>2739</v>
      </c>
      <c r="L216" s="154">
        <f>'alle Daten'!AA210</f>
        <v>0.70793486689066942</v>
      </c>
      <c r="M216" s="163">
        <f>'alle Daten'!AA210-'alle Daten'!Y210</f>
        <v>1.9878838119138043E-2</v>
      </c>
      <c r="N216" s="162">
        <f>'alle Daten'!AD210</f>
        <v>978</v>
      </c>
      <c r="O216" s="154">
        <f>'alle Daten'!AE210</f>
        <v>0.25277849573533212</v>
      </c>
      <c r="P216" s="163">
        <f>'alle Daten'!AE210-'alle Daten'!AC210</f>
        <v>2.731174137754977E-3</v>
      </c>
      <c r="Q216" s="162">
        <f>'alle Daten'!AH210</f>
        <v>152</v>
      </c>
      <c r="R216" s="154">
        <f>'alle Daten'!AI210</f>
        <v>3.928663737399845E-2</v>
      </c>
      <c r="S216" s="156">
        <f>'alle Daten'!AI210-'alle Daten'!AG210</f>
        <v>-4.0599460066564827E-3</v>
      </c>
    </row>
    <row r="217" spans="2:19" ht="14" thickTop="1" thickBot="1" x14ac:dyDescent="0.35">
      <c r="B217" s="168"/>
      <c r="K217" s="213" t="s">
        <v>471</v>
      </c>
    </row>
    <row r="218" spans="2:19" ht="14" thickTop="1" thickBot="1" x14ac:dyDescent="0.35">
      <c r="B218" s="168"/>
      <c r="D218" s="169" t="s">
        <v>452</v>
      </c>
      <c r="E218" s="170">
        <f>'alle Daten'!F212</f>
        <v>57927</v>
      </c>
      <c r="F218" s="170">
        <f>'alle Daten'!J212</f>
        <v>19559</v>
      </c>
      <c r="G218" s="171">
        <f>'alle Daten'!N212</f>
        <v>0.3376491100868334</v>
      </c>
      <c r="H218" s="172">
        <f>'alle Daten'!O212</f>
        <v>-5.9278941651242589E-2</v>
      </c>
      <c r="I218" s="170">
        <f>'alle Daten'!Q212</f>
        <v>206</v>
      </c>
      <c r="J218" s="170">
        <f>'alle Daten'!U212</f>
        <v>19353</v>
      </c>
      <c r="K218" s="170">
        <f>'alle Daten'!Z212</f>
        <v>14331</v>
      </c>
      <c r="L218" s="171">
        <f>'alle Daten'!AA212</f>
        <v>0.74050534800806078</v>
      </c>
      <c r="M218" s="172">
        <f>'alle Daten'!AA212-'alle Daten'!Y212</f>
        <v>1.9954758390368088E-2</v>
      </c>
      <c r="N218" s="170">
        <f>'alle Daten'!AD212</f>
        <v>4416</v>
      </c>
      <c r="O218" s="171">
        <f>'alle Daten'!AE212</f>
        <v>0.22818167725933963</v>
      </c>
      <c r="P218" s="172">
        <f>'alle Daten'!AE212-'alle Daten'!AC212</f>
        <v>-7.623434159519743E-3</v>
      </c>
      <c r="Q218" s="170">
        <f>'alle Daten'!AH212</f>
        <v>606</v>
      </c>
      <c r="R218" s="171">
        <f>'alle Daten'!AI212</f>
        <v>3.1312974732599599E-2</v>
      </c>
      <c r="S218" s="189">
        <f>'alle Daten'!AI212-'alle Daten'!AG212</f>
        <v>-6.0364734188125477E-3</v>
      </c>
    </row>
    <row r="219" spans="2:19" ht="13.5" thickTop="1" x14ac:dyDescent="0.3"/>
  </sheetData>
  <mergeCells count="12">
    <mergeCell ref="K1:M1"/>
    <mergeCell ref="N1:P1"/>
    <mergeCell ref="Q1:S1"/>
    <mergeCell ref="K179:M179"/>
    <mergeCell ref="N179:P179"/>
    <mergeCell ref="Q179:S179"/>
    <mergeCell ref="K193:M193"/>
    <mergeCell ref="N193:P193"/>
    <mergeCell ref="Q193:S193"/>
    <mergeCell ref="K207:M207"/>
    <mergeCell ref="N207:P207"/>
    <mergeCell ref="Q207:S207"/>
  </mergeCells>
  <phoneticPr fontId="0" type="noConversion"/>
  <pageMargins left="0.39370078740157483" right="0.39370078740157483" top="0.39370078740157483" bottom="0.59055118110236227" header="0.51181102362204722" footer="0.51181102362204722"/>
  <pageSetup paperSize="9" scale="75" orientation="landscape" r:id="rId1"/>
  <headerFooter alignWithMargins="0">
    <oddFooter>&amp;L&amp;"Arial Narrow,Standard"&amp;8erstellt vom Amt der Bgld. Landesregierung, Abteilung 4a, Agrar- und Veterinärwesen&amp;C&amp;"Arial Narrow,Standard"&amp;8&amp;F, &amp;A&amp;R&amp;"Arial Narrow,Standard"&amp;8&amp;D, &amp;T</oddFooter>
  </headerFooter>
  <rowBreaks count="1" manualBreakCount="1">
    <brk id="1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AQ219"/>
  <sheetViews>
    <sheetView showGridLines="0" topLeftCell="A192" zoomScaleNormal="85" workbookViewId="0">
      <selection activeCell="N210" sqref="N210"/>
    </sheetView>
  </sheetViews>
  <sheetFormatPr baseColWidth="10" defaultRowHeight="13" x14ac:dyDescent="0.3"/>
  <cols>
    <col min="1" max="1" width="4.54296875" style="1" customWidth="1"/>
    <col min="2" max="2" width="15" style="122" bestFit="1" customWidth="1"/>
    <col min="3" max="3" width="6" style="122" bestFit="1" customWidth="1"/>
    <col min="4" max="4" width="30.1796875" style="122" bestFit="1" customWidth="1"/>
    <col min="5" max="6" width="8.7265625" style="1" customWidth="1"/>
    <col min="7" max="7" width="9.7265625" style="1" customWidth="1"/>
    <col min="8" max="19" width="8.7265625" style="1" customWidth="1"/>
  </cols>
  <sheetData>
    <row r="1" spans="1:43" ht="18" x14ac:dyDescent="0.3">
      <c r="K1" s="278" t="s">
        <v>354</v>
      </c>
      <c r="L1" s="279"/>
      <c r="M1" s="280"/>
      <c r="N1" s="278" t="s">
        <v>353</v>
      </c>
      <c r="O1" s="279"/>
      <c r="P1" s="280"/>
      <c r="Q1" s="278" t="s">
        <v>463</v>
      </c>
      <c r="R1" s="279"/>
      <c r="S1" s="281"/>
    </row>
    <row r="2" spans="1:43" ht="18.5" thickBot="1" x14ac:dyDescent="0.35">
      <c r="K2" s="164"/>
      <c r="L2" s="165"/>
      <c r="M2" s="166"/>
      <c r="N2" s="164"/>
      <c r="O2" s="165"/>
      <c r="P2" s="166"/>
      <c r="Q2" s="164"/>
      <c r="R2" s="165"/>
      <c r="S2" s="165"/>
    </row>
    <row r="3" spans="1:43" s="141" customFormat="1" ht="26.25" customHeight="1" thickTop="1" x14ac:dyDescent="0.3">
      <c r="A3" s="143"/>
      <c r="B3" s="145" t="s">
        <v>441</v>
      </c>
      <c r="C3" s="146"/>
      <c r="D3" s="146" t="s">
        <v>446</v>
      </c>
      <c r="E3" s="146" t="s">
        <v>447</v>
      </c>
      <c r="F3" s="146" t="s">
        <v>451</v>
      </c>
      <c r="G3" s="146" t="s">
        <v>450</v>
      </c>
      <c r="H3" s="146" t="s">
        <v>481</v>
      </c>
      <c r="I3" s="146" t="s">
        <v>443</v>
      </c>
      <c r="J3" s="157" t="s">
        <v>442</v>
      </c>
      <c r="K3" s="160" t="s">
        <v>439</v>
      </c>
      <c r="L3" s="146" t="s">
        <v>445</v>
      </c>
      <c r="M3" s="161" t="s">
        <v>481</v>
      </c>
      <c r="N3" s="160" t="s">
        <v>439</v>
      </c>
      <c r="O3" s="146" t="s">
        <v>445</v>
      </c>
      <c r="P3" s="161" t="s">
        <v>481</v>
      </c>
      <c r="Q3" s="160" t="s">
        <v>439</v>
      </c>
      <c r="R3" s="146" t="s">
        <v>445</v>
      </c>
      <c r="S3" s="147" t="s">
        <v>481</v>
      </c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</row>
    <row r="4" spans="1:43" x14ac:dyDescent="0.3">
      <c r="B4" s="148" t="s">
        <v>448</v>
      </c>
      <c r="C4" s="144" t="s">
        <v>11</v>
      </c>
      <c r="D4" s="130" t="s">
        <v>12</v>
      </c>
      <c r="E4" s="117">
        <f>'alle Daten'!F4</f>
        <v>1177</v>
      </c>
      <c r="F4" s="117">
        <f>'alle Daten'!J4</f>
        <v>287</v>
      </c>
      <c r="G4" s="119">
        <f>'alle Daten'!N4</f>
        <v>0.24384027187765506</v>
      </c>
      <c r="H4" s="118">
        <f>'alle Daten'!O4</f>
        <v>-9.7049004495492308E-2</v>
      </c>
      <c r="I4" s="117">
        <f>'alle Daten'!Q4</f>
        <v>2</v>
      </c>
      <c r="J4" s="158">
        <f>'alle Daten'!U4</f>
        <v>285</v>
      </c>
      <c r="K4" s="120">
        <f>'alle Daten'!Z4</f>
        <v>267</v>
      </c>
      <c r="L4" s="119">
        <f>'alle Daten'!AA4</f>
        <v>0.93684210526315792</v>
      </c>
      <c r="M4" s="121">
        <f>'alle Daten'!AA4-'alle Daten'!Y4</f>
        <v>6.1194436869375535E-2</v>
      </c>
      <c r="N4" s="120">
        <f>'alle Daten'!AD4</f>
        <v>10</v>
      </c>
      <c r="O4" s="119">
        <f>'alle Daten'!AE4</f>
        <v>3.5087719298245612E-2</v>
      </c>
      <c r="P4" s="121">
        <f>'alle Daten'!AE4-'alle Daten'!AC4</f>
        <v>-3.4860467230251796E-2</v>
      </c>
      <c r="Q4" s="120">
        <f>'alle Daten'!AH4</f>
        <v>8</v>
      </c>
      <c r="R4" s="119">
        <f>'alle Daten'!AI4</f>
        <v>2.8070175438596492E-2</v>
      </c>
      <c r="S4" s="149">
        <f>'alle Daten'!AI4-'alle Daten'!AG4</f>
        <v>-2.6333969639123714E-2</v>
      </c>
    </row>
    <row r="5" spans="1:43" x14ac:dyDescent="0.3">
      <c r="B5" s="148" t="s">
        <v>448</v>
      </c>
      <c r="C5" s="144" t="s">
        <v>13</v>
      </c>
      <c r="D5" s="130" t="s">
        <v>14</v>
      </c>
      <c r="E5" s="117">
        <f>'alle Daten'!F5</f>
        <v>187</v>
      </c>
      <c r="F5" s="117">
        <f>'alle Daten'!J5</f>
        <v>68</v>
      </c>
      <c r="G5" s="119">
        <f>'alle Daten'!N5</f>
        <v>0.36363636363636365</v>
      </c>
      <c r="H5" s="118">
        <f>'alle Daten'!O5</f>
        <v>-3.6363636363636376E-2</v>
      </c>
      <c r="I5" s="117">
        <f>'alle Daten'!Q5</f>
        <v>0</v>
      </c>
      <c r="J5" s="158">
        <f>'alle Daten'!U5</f>
        <v>68</v>
      </c>
      <c r="K5" s="120">
        <f>'alle Daten'!Z5</f>
        <v>46</v>
      </c>
      <c r="L5" s="119">
        <f>'alle Daten'!AA5</f>
        <v>0.67647058823529416</v>
      </c>
      <c r="M5" s="121">
        <f>'alle Daten'!AA5-'alle Daten'!Y5</f>
        <v>-2.6232114467408585E-2</v>
      </c>
      <c r="N5" s="120">
        <f>'alle Daten'!AD5</f>
        <v>12</v>
      </c>
      <c r="O5" s="119">
        <f>'alle Daten'!AE5</f>
        <v>0.17647058823529413</v>
      </c>
      <c r="P5" s="121">
        <f>'alle Daten'!AE5-'alle Daten'!AC5</f>
        <v>2.7821939586645472E-2</v>
      </c>
      <c r="Q5" s="120">
        <f>'alle Daten'!AH5</f>
        <v>10</v>
      </c>
      <c r="R5" s="119">
        <f>'alle Daten'!AI5</f>
        <v>0.14705882352941177</v>
      </c>
      <c r="S5" s="149">
        <f>'alle Daten'!AI5-'alle Daten'!AG5</f>
        <v>-1.5898251192368873E-3</v>
      </c>
    </row>
    <row r="6" spans="1:43" x14ac:dyDescent="0.3">
      <c r="B6" s="148" t="s">
        <v>448</v>
      </c>
      <c r="C6" s="144" t="s">
        <v>15</v>
      </c>
      <c r="D6" s="130" t="s">
        <v>16</v>
      </c>
      <c r="E6" s="117">
        <f>'alle Daten'!F6</f>
        <v>248</v>
      </c>
      <c r="F6" s="117">
        <f>'alle Daten'!J6</f>
        <v>94</v>
      </c>
      <c r="G6" s="119">
        <f>'alle Daten'!N6</f>
        <v>0.37903225806451613</v>
      </c>
      <c r="H6" s="118">
        <f>'alle Daten'!O6</f>
        <v>-1.0673624288425054E-2</v>
      </c>
      <c r="I6" s="117">
        <f>'alle Daten'!Q6</f>
        <v>2</v>
      </c>
      <c r="J6" s="158">
        <f>'alle Daten'!U6</f>
        <v>92</v>
      </c>
      <c r="K6" s="120">
        <f>'alle Daten'!Z6</f>
        <v>71</v>
      </c>
      <c r="L6" s="119">
        <f>'alle Daten'!AA6</f>
        <v>0.77173913043478259</v>
      </c>
      <c r="M6" s="121">
        <f>'alle Daten'!AA6-'alle Daten'!Y6</f>
        <v>6.9816053511705722E-2</v>
      </c>
      <c r="N6" s="120">
        <f>'alle Daten'!AD6</f>
        <v>19</v>
      </c>
      <c r="O6" s="119">
        <f>'alle Daten'!AE6</f>
        <v>0.20652173913043478</v>
      </c>
      <c r="P6" s="121">
        <f>'alle Daten'!AE6-'alle Daten'!AC6</f>
        <v>-7.2324414715719071E-2</v>
      </c>
      <c r="Q6" s="120">
        <f>'alle Daten'!AH6</f>
        <v>2</v>
      </c>
      <c r="R6" s="119">
        <f>'alle Daten'!AI6</f>
        <v>2.1739130434782608E-2</v>
      </c>
      <c r="S6" s="149">
        <f>'alle Daten'!AI6-'alle Daten'!AG6</f>
        <v>2.5083612040133763E-3</v>
      </c>
    </row>
    <row r="7" spans="1:43" x14ac:dyDescent="0.3">
      <c r="B7" s="148" t="s">
        <v>448</v>
      </c>
      <c r="C7" s="144" t="s">
        <v>17</v>
      </c>
      <c r="D7" s="130" t="s">
        <v>18</v>
      </c>
      <c r="E7" s="117">
        <f>'alle Daten'!F7</f>
        <v>281</v>
      </c>
      <c r="F7" s="117">
        <f>'alle Daten'!J7</f>
        <v>144</v>
      </c>
      <c r="G7" s="119">
        <f>'alle Daten'!N7</f>
        <v>0.51245551601423489</v>
      </c>
      <c r="H7" s="118">
        <f>'alle Daten'!O7</f>
        <v>-5.7436957104044728E-2</v>
      </c>
      <c r="I7" s="117">
        <f>'alle Daten'!Q7</f>
        <v>1</v>
      </c>
      <c r="J7" s="158">
        <f>'alle Daten'!U7</f>
        <v>143</v>
      </c>
      <c r="K7" s="120">
        <f>'alle Daten'!Z7</f>
        <v>134</v>
      </c>
      <c r="L7" s="119">
        <f>'alle Daten'!AA7</f>
        <v>0.93706293706293708</v>
      </c>
      <c r="M7" s="121">
        <f>'alle Daten'!AA7-'alle Daten'!Y7</f>
        <v>-5.0278835088961693E-2</v>
      </c>
      <c r="N7" s="120">
        <f>'alle Daten'!AD7</f>
        <v>7</v>
      </c>
      <c r="O7" s="119">
        <f>'alle Daten'!AE7</f>
        <v>4.8951048951048952E-2</v>
      </c>
      <c r="P7" s="121">
        <f>'alle Daten'!AE7-'alle Daten'!AC7</f>
        <v>3.6292821102947688E-2</v>
      </c>
      <c r="Q7" s="120">
        <f>'alle Daten'!AH7</f>
        <v>2</v>
      </c>
      <c r="R7" s="119">
        <f>'alle Daten'!AI7</f>
        <v>1.3986013986013986E-2</v>
      </c>
      <c r="S7" s="149">
        <f>'alle Daten'!AI7-'alle Daten'!AG7</f>
        <v>1.3986013986013986E-2</v>
      </c>
    </row>
    <row r="8" spans="1:43" x14ac:dyDescent="0.3">
      <c r="B8" s="148" t="s">
        <v>448</v>
      </c>
      <c r="C8" s="144" t="s">
        <v>19</v>
      </c>
      <c r="D8" s="130" t="s">
        <v>20</v>
      </c>
      <c r="E8" s="117">
        <f>'alle Daten'!F8</f>
        <v>281</v>
      </c>
      <c r="F8" s="117">
        <f>'alle Daten'!J8</f>
        <v>79</v>
      </c>
      <c r="G8" s="119">
        <f>'alle Daten'!N8</f>
        <v>0.28113879003558717</v>
      </c>
      <c r="H8" s="118">
        <f>'alle Daten'!O8</f>
        <v>-0.15953917606610774</v>
      </c>
      <c r="I8" s="117">
        <f>'alle Daten'!Q8</f>
        <v>1</v>
      </c>
      <c r="J8" s="158">
        <f>'alle Daten'!U8</f>
        <v>78</v>
      </c>
      <c r="K8" s="120">
        <f>'alle Daten'!Z8</f>
        <v>71</v>
      </c>
      <c r="L8" s="119">
        <f>'alle Daten'!AA8</f>
        <v>0.91025641025641024</v>
      </c>
      <c r="M8" s="121">
        <f>'alle Daten'!AA8-'alle Daten'!Y8</f>
        <v>0.11498081970522911</v>
      </c>
      <c r="N8" s="120">
        <f>'alle Daten'!AD8</f>
        <v>5</v>
      </c>
      <c r="O8" s="119">
        <f>'alle Daten'!AE8</f>
        <v>6.4102564102564097E-2</v>
      </c>
      <c r="P8" s="121">
        <f>'alle Daten'!AE8-'alle Daten'!AC8</f>
        <v>-0.1406218453462548</v>
      </c>
      <c r="Q8" s="120">
        <f>'alle Daten'!AH8</f>
        <v>2</v>
      </c>
      <c r="R8" s="119">
        <f>'alle Daten'!AI8</f>
        <v>2.564102564102564E-2</v>
      </c>
      <c r="S8" s="149">
        <f>'alle Daten'!AI8-'alle Daten'!AG8</f>
        <v>2.564102564102564E-2</v>
      </c>
    </row>
    <row r="9" spans="1:43" x14ac:dyDescent="0.3">
      <c r="B9" s="148" t="s">
        <v>448</v>
      </c>
      <c r="C9" s="144" t="s">
        <v>21</v>
      </c>
      <c r="D9" s="130" t="s">
        <v>22</v>
      </c>
      <c r="E9" s="117">
        <f>'alle Daten'!F9</f>
        <v>229</v>
      </c>
      <c r="F9" s="117">
        <f>'alle Daten'!J9</f>
        <v>76</v>
      </c>
      <c r="G9" s="119">
        <f>'alle Daten'!N9</f>
        <v>0.33187772925764192</v>
      </c>
      <c r="H9" s="118">
        <f>'alle Daten'!O9</f>
        <v>-1.2520610991320735E-2</v>
      </c>
      <c r="I9" s="117">
        <f>'alle Daten'!Q9</f>
        <v>0</v>
      </c>
      <c r="J9" s="158">
        <f>'alle Daten'!U9</f>
        <v>76</v>
      </c>
      <c r="K9" s="120">
        <f>'alle Daten'!Z9</f>
        <v>66</v>
      </c>
      <c r="L9" s="119">
        <f>'alle Daten'!AA9</f>
        <v>0.86842105263157898</v>
      </c>
      <c r="M9" s="121">
        <f>'alle Daten'!AA9-'alle Daten'!Y9</f>
        <v>4.1260558804418479E-2</v>
      </c>
      <c r="N9" s="120">
        <f>'alle Daten'!AD9</f>
        <v>10</v>
      </c>
      <c r="O9" s="119">
        <f>'alle Daten'!AE9</f>
        <v>0.13157894736842105</v>
      </c>
      <c r="P9" s="121">
        <f>'alle Daten'!AE9-'alle Daten'!AC9</f>
        <v>-2.8914879792072773E-2</v>
      </c>
      <c r="Q9" s="120">
        <f>'alle Daten'!AH9</f>
        <v>0</v>
      </c>
      <c r="R9" s="119">
        <f>'alle Daten'!AI9</f>
        <v>0</v>
      </c>
      <c r="S9" s="149">
        <f>'alle Daten'!AI9-'alle Daten'!AG9</f>
        <v>-1.2345679012345678E-2</v>
      </c>
    </row>
    <row r="10" spans="1:43" x14ac:dyDescent="0.3">
      <c r="B10" s="148" t="s">
        <v>448</v>
      </c>
      <c r="C10" s="144" t="s">
        <v>23</v>
      </c>
      <c r="D10" s="130" t="s">
        <v>24</v>
      </c>
      <c r="E10" s="117">
        <f>'alle Daten'!F10</f>
        <v>127</v>
      </c>
      <c r="F10" s="117">
        <f>'alle Daten'!J10</f>
        <v>80</v>
      </c>
      <c r="G10" s="119">
        <f>'alle Daten'!N10</f>
        <v>0.62992125984251968</v>
      </c>
      <c r="H10" s="118">
        <f>'alle Daten'!O10</f>
        <v>-7.4078740157480283E-2</v>
      </c>
      <c r="I10" s="117">
        <f>'alle Daten'!Q10</f>
        <v>0</v>
      </c>
      <c r="J10" s="158">
        <f>'alle Daten'!U10</f>
        <v>80</v>
      </c>
      <c r="K10" s="120">
        <f>'alle Daten'!Z10</f>
        <v>61</v>
      </c>
      <c r="L10" s="119">
        <f>'alle Daten'!AA10</f>
        <v>0.76249999999999996</v>
      </c>
      <c r="M10" s="121">
        <f>'alle Daten'!AA10-'alle Daten'!Y10</f>
        <v>0.13749999999999996</v>
      </c>
      <c r="N10" s="120">
        <f>'alle Daten'!AD10</f>
        <v>19</v>
      </c>
      <c r="O10" s="119">
        <f>'alle Daten'!AE10</f>
        <v>0.23749999999999999</v>
      </c>
      <c r="P10" s="121">
        <f>'alle Daten'!AE10-'alle Daten'!AC10</f>
        <v>-8.0681818181818188E-2</v>
      </c>
      <c r="Q10" s="120">
        <f>'alle Daten'!AH10</f>
        <v>0</v>
      </c>
      <c r="R10" s="119">
        <f>'alle Daten'!AI10</f>
        <v>0</v>
      </c>
      <c r="S10" s="149">
        <f>'alle Daten'!AI10-'alle Daten'!AG10</f>
        <v>-5.6818181818181816E-2</v>
      </c>
    </row>
    <row r="11" spans="1:43" x14ac:dyDescent="0.3">
      <c r="B11" s="148" t="s">
        <v>448</v>
      </c>
      <c r="C11" s="144" t="s">
        <v>25</v>
      </c>
      <c r="D11" s="130" t="s">
        <v>26</v>
      </c>
      <c r="E11" s="117">
        <f>'alle Daten'!F11</f>
        <v>247</v>
      </c>
      <c r="F11" s="117">
        <f>'alle Daten'!J11</f>
        <v>156</v>
      </c>
      <c r="G11" s="119">
        <f>'alle Daten'!N11</f>
        <v>0.63157894736842102</v>
      </c>
      <c r="H11" s="118">
        <f>'alle Daten'!O11</f>
        <v>6.7293233082706738E-2</v>
      </c>
      <c r="I11" s="117">
        <f>'alle Daten'!Q11</f>
        <v>3</v>
      </c>
      <c r="J11" s="158">
        <f>'alle Daten'!U11</f>
        <v>153</v>
      </c>
      <c r="K11" s="120">
        <f>'alle Daten'!Z11</f>
        <v>147</v>
      </c>
      <c r="L11" s="119">
        <f>'alle Daten'!AA11</f>
        <v>0.96078431372549022</v>
      </c>
      <c r="M11" s="121">
        <f>'alle Daten'!AA11-'alle Daten'!Y11</f>
        <v>2.4478581241413777E-2</v>
      </c>
      <c r="N11" s="120">
        <f>'alle Daten'!AD11</f>
        <v>4</v>
      </c>
      <c r="O11" s="119">
        <f>'alle Daten'!AE11</f>
        <v>2.6143790849673203E-2</v>
      </c>
      <c r="P11" s="121">
        <f>'alle Daten'!AE11-'alle Daten'!AC11</f>
        <v>-1.2072769659880935E-2</v>
      </c>
      <c r="Q11" s="120">
        <f>'alle Daten'!AH11</f>
        <v>2</v>
      </c>
      <c r="R11" s="119">
        <f>'alle Daten'!AI11</f>
        <v>1.3071895424836602E-2</v>
      </c>
      <c r="S11" s="149">
        <f>'alle Daten'!AI11-'alle Daten'!AG11</f>
        <v>-1.2405811581532826E-2</v>
      </c>
    </row>
    <row r="12" spans="1:43" x14ac:dyDescent="0.3">
      <c r="B12" s="148" t="s">
        <v>448</v>
      </c>
      <c r="C12" s="144" t="s">
        <v>27</v>
      </c>
      <c r="D12" s="130" t="s">
        <v>28</v>
      </c>
      <c r="E12" s="117">
        <f>'alle Daten'!F12</f>
        <v>53</v>
      </c>
      <c r="F12" s="117">
        <f>'alle Daten'!J12</f>
        <v>23</v>
      </c>
      <c r="G12" s="119">
        <f>'alle Daten'!N12</f>
        <v>0.43396226415094341</v>
      </c>
      <c r="H12" s="118">
        <f>'alle Daten'!O12</f>
        <v>-0.12159329140461217</v>
      </c>
      <c r="I12" s="117">
        <f>'alle Daten'!Q12</f>
        <v>0</v>
      </c>
      <c r="J12" s="158">
        <f>'alle Daten'!U12</f>
        <v>23</v>
      </c>
      <c r="K12" s="120">
        <f>'alle Daten'!Z12</f>
        <v>23</v>
      </c>
      <c r="L12" s="119">
        <f>'alle Daten'!AA12</f>
        <v>1</v>
      </c>
      <c r="M12" s="121">
        <f>'alle Daten'!AA12-'alle Daten'!Y12</f>
        <v>6.6666666666666652E-2</v>
      </c>
      <c r="N12" s="120">
        <f>'alle Daten'!AD12</f>
        <v>0</v>
      </c>
      <c r="O12" s="119">
        <f>'alle Daten'!AE12</f>
        <v>0</v>
      </c>
      <c r="P12" s="121">
        <f>'alle Daten'!AE12-'alle Daten'!AC12</f>
        <v>-6.6666666666666666E-2</v>
      </c>
      <c r="Q12" s="120">
        <f>'alle Daten'!AH12</f>
        <v>0</v>
      </c>
      <c r="R12" s="119">
        <f>'alle Daten'!AI12</f>
        <v>0</v>
      </c>
      <c r="S12" s="149">
        <f>'alle Daten'!AI12-'alle Daten'!AG12</f>
        <v>0</v>
      </c>
    </row>
    <row r="13" spans="1:43" x14ac:dyDescent="0.3">
      <c r="B13" s="148" t="s">
        <v>448</v>
      </c>
      <c r="C13" s="144" t="s">
        <v>29</v>
      </c>
      <c r="D13" s="130" t="s">
        <v>30</v>
      </c>
      <c r="E13" s="117">
        <f>'alle Daten'!F13</f>
        <v>423</v>
      </c>
      <c r="F13" s="117">
        <f>'alle Daten'!J13</f>
        <v>151</v>
      </c>
      <c r="G13" s="119">
        <f>'alle Daten'!N13</f>
        <v>0.35697399527186763</v>
      </c>
      <c r="H13" s="118">
        <f>'alle Daten'!O13</f>
        <v>-3.3269907167156776E-2</v>
      </c>
      <c r="I13" s="117">
        <f>'alle Daten'!Q13</f>
        <v>5</v>
      </c>
      <c r="J13" s="158">
        <f>'alle Daten'!U13</f>
        <v>146</v>
      </c>
      <c r="K13" s="120">
        <f>'alle Daten'!Z13</f>
        <v>67</v>
      </c>
      <c r="L13" s="119">
        <f>'alle Daten'!AA13</f>
        <v>0.4589041095890411</v>
      </c>
      <c r="M13" s="121">
        <f>'alle Daten'!AA13-'alle Daten'!Y13</f>
        <v>0.10630295351967695</v>
      </c>
      <c r="N13" s="120">
        <f>'alle Daten'!AD13</f>
        <v>73</v>
      </c>
      <c r="O13" s="119">
        <f>'alle Daten'!AE13</f>
        <v>0.5</v>
      </c>
      <c r="P13" s="121">
        <f>'alle Daten'!AE13-'alle Daten'!AC13</f>
        <v>-9.5375722543352581E-2</v>
      </c>
      <c r="Q13" s="120">
        <f>'alle Daten'!AH13</f>
        <v>6</v>
      </c>
      <c r="R13" s="119">
        <f>'alle Daten'!AI13</f>
        <v>4.1095890410958902E-2</v>
      </c>
      <c r="S13" s="149">
        <f>'alle Daten'!AI13-'alle Daten'!AG13</f>
        <v>-1.0927230976324337E-2</v>
      </c>
    </row>
    <row r="14" spans="1:43" x14ac:dyDescent="0.3">
      <c r="B14" s="148" t="s">
        <v>448</v>
      </c>
      <c r="C14" s="144" t="s">
        <v>31</v>
      </c>
      <c r="D14" s="130" t="s">
        <v>32</v>
      </c>
      <c r="E14" s="117">
        <f>'alle Daten'!F14</f>
        <v>200</v>
      </c>
      <c r="F14" s="117">
        <f>'alle Daten'!J14</f>
        <v>47</v>
      </c>
      <c r="G14" s="119">
        <f>'alle Daten'!N14</f>
        <v>0.23499999999999999</v>
      </c>
      <c r="H14" s="118">
        <f>'alle Daten'!O14</f>
        <v>-7.6881188118811894E-2</v>
      </c>
      <c r="I14" s="117">
        <f>'alle Daten'!Q14</f>
        <v>0</v>
      </c>
      <c r="J14" s="158">
        <f>'alle Daten'!U14</f>
        <v>47</v>
      </c>
      <c r="K14" s="120">
        <f>'alle Daten'!Z14</f>
        <v>41</v>
      </c>
      <c r="L14" s="119">
        <f>'alle Daten'!AA14</f>
        <v>0.87234042553191493</v>
      </c>
      <c r="M14" s="121">
        <f>'alle Daten'!AA14-'alle Daten'!Y14</f>
        <v>7.8689631881121325E-2</v>
      </c>
      <c r="N14" s="120">
        <f>'alle Daten'!AD14</f>
        <v>6</v>
      </c>
      <c r="O14" s="119">
        <f>'alle Daten'!AE14</f>
        <v>0.1276595744680851</v>
      </c>
      <c r="P14" s="121">
        <f>'alle Daten'!AE14-'alle Daten'!AC14</f>
        <v>-4.6943600135089497E-2</v>
      </c>
      <c r="Q14" s="120">
        <f>'alle Daten'!AH14</f>
        <v>0</v>
      </c>
      <c r="R14" s="119">
        <f>'alle Daten'!AI14</f>
        <v>0</v>
      </c>
      <c r="S14" s="149">
        <f>'alle Daten'!AI14-'alle Daten'!AG14</f>
        <v>-3.1746031746031744E-2</v>
      </c>
    </row>
    <row r="15" spans="1:43" x14ac:dyDescent="0.3">
      <c r="B15" s="148" t="s">
        <v>448</v>
      </c>
      <c r="C15" s="144" t="s">
        <v>33</v>
      </c>
      <c r="D15" s="130" t="s">
        <v>34</v>
      </c>
      <c r="E15" s="117">
        <f>'alle Daten'!F15</f>
        <v>100</v>
      </c>
      <c r="F15" s="117">
        <f>'alle Daten'!J15</f>
        <v>58</v>
      </c>
      <c r="G15" s="119">
        <f>'alle Daten'!N15</f>
        <v>0.57999999999999996</v>
      </c>
      <c r="H15" s="118">
        <f>'alle Daten'!O15</f>
        <v>2.1176470588235241E-2</v>
      </c>
      <c r="I15" s="117">
        <f>'alle Daten'!Q15</f>
        <v>0</v>
      </c>
      <c r="J15" s="158">
        <f>'alle Daten'!U15</f>
        <v>58</v>
      </c>
      <c r="K15" s="120">
        <f>'alle Daten'!Z15</f>
        <v>43</v>
      </c>
      <c r="L15" s="119">
        <f>'alle Daten'!AA15</f>
        <v>0.74137931034482762</v>
      </c>
      <c r="M15" s="121">
        <f>'alle Daten'!AA15-'alle Daten'!Y15</f>
        <v>7.4712643678160995E-2</v>
      </c>
      <c r="N15" s="120">
        <f>'alle Daten'!AD15</f>
        <v>14</v>
      </c>
      <c r="O15" s="119">
        <f>'alle Daten'!AE15</f>
        <v>0.2413793103448276</v>
      </c>
      <c r="P15" s="121">
        <f>'alle Daten'!AE15-'alle Daten'!AC15</f>
        <v>-5.6866303690260106E-2</v>
      </c>
      <c r="Q15" s="120">
        <f>'alle Daten'!AH15</f>
        <v>1</v>
      </c>
      <c r="R15" s="119">
        <f>'alle Daten'!AI15</f>
        <v>1.7241379310344827E-2</v>
      </c>
      <c r="S15" s="149">
        <f>'alle Daten'!AI15-'alle Daten'!AG15</f>
        <v>-1.7846339987900785E-2</v>
      </c>
    </row>
    <row r="16" spans="1:43" x14ac:dyDescent="0.3">
      <c r="B16" s="148" t="s">
        <v>448</v>
      </c>
      <c r="C16" s="144" t="s">
        <v>35</v>
      </c>
      <c r="D16" s="130" t="s">
        <v>36</v>
      </c>
      <c r="E16" s="117">
        <f>'alle Daten'!F16</f>
        <v>226</v>
      </c>
      <c r="F16" s="117">
        <f>'alle Daten'!J16</f>
        <v>148</v>
      </c>
      <c r="G16" s="119">
        <f>'alle Daten'!N16</f>
        <v>0.65486725663716816</v>
      </c>
      <c r="H16" s="118">
        <f>'alle Daten'!O16</f>
        <v>-4.8429446659535191E-2</v>
      </c>
      <c r="I16" s="117">
        <f>'alle Daten'!Q16</f>
        <v>2</v>
      </c>
      <c r="J16" s="158">
        <f>'alle Daten'!U16</f>
        <v>146</v>
      </c>
      <c r="K16" s="120">
        <f>'alle Daten'!Z16</f>
        <v>122</v>
      </c>
      <c r="L16" s="119">
        <f>'alle Daten'!AA16</f>
        <v>0.83561643835616439</v>
      </c>
      <c r="M16" s="121">
        <f>'alle Daten'!AA16-'alle Daten'!Y16</f>
        <v>1.1148353249781362E-2</v>
      </c>
      <c r="N16" s="120">
        <f>'alle Daten'!AD16</f>
        <v>22</v>
      </c>
      <c r="O16" s="119">
        <f>'alle Daten'!AE16</f>
        <v>0.15068493150684931</v>
      </c>
      <c r="P16" s="121">
        <f>'alle Daten'!AE16-'alle Daten'!AC16</f>
        <v>-1.4208685514427277E-2</v>
      </c>
      <c r="Q16" s="120">
        <f>'alle Daten'!AH16</f>
        <v>2</v>
      </c>
      <c r="R16" s="119">
        <f>'alle Daten'!AI16</f>
        <v>1.3698630136986301E-2</v>
      </c>
      <c r="S16" s="149">
        <f>'alle Daten'!AI16-'alle Daten'!AG16</f>
        <v>3.0603322646458753E-3</v>
      </c>
    </row>
    <row r="17" spans="2:19" x14ac:dyDescent="0.3">
      <c r="B17" s="148" t="s">
        <v>448</v>
      </c>
      <c r="C17" s="144" t="s">
        <v>37</v>
      </c>
      <c r="D17" s="130" t="s">
        <v>38</v>
      </c>
      <c r="E17" s="117">
        <f>'alle Daten'!F17</f>
        <v>204</v>
      </c>
      <c r="F17" s="117">
        <f>'alle Daten'!J17</f>
        <v>87</v>
      </c>
      <c r="G17" s="119">
        <f>'alle Daten'!N17</f>
        <v>0.4264705882352941</v>
      </c>
      <c r="H17" s="118">
        <f>'alle Daten'!O17</f>
        <v>-2.1959905038248517E-2</v>
      </c>
      <c r="I17" s="117">
        <f>'alle Daten'!Q17</f>
        <v>1</v>
      </c>
      <c r="J17" s="158">
        <f>'alle Daten'!U17</f>
        <v>86</v>
      </c>
      <c r="K17" s="120">
        <f>'alle Daten'!Z17</f>
        <v>76</v>
      </c>
      <c r="L17" s="119">
        <f>'alle Daten'!AA17</f>
        <v>0.88372093023255816</v>
      </c>
      <c r="M17" s="121">
        <f>'alle Daten'!AA17-'alle Daten'!Y17</f>
        <v>-3.2945736434108475E-2</v>
      </c>
      <c r="N17" s="120">
        <f>'alle Daten'!AD17</f>
        <v>10</v>
      </c>
      <c r="O17" s="119">
        <f>'alle Daten'!AE17</f>
        <v>0.11627906976744186</v>
      </c>
      <c r="P17" s="121">
        <f>'alle Daten'!AE17-'alle Daten'!AC17</f>
        <v>3.294573643410853E-2</v>
      </c>
      <c r="Q17" s="120">
        <f>'alle Daten'!AH17</f>
        <v>0</v>
      </c>
      <c r="R17" s="119">
        <f>'alle Daten'!AI17</f>
        <v>0</v>
      </c>
      <c r="S17" s="149">
        <f>'alle Daten'!AI17-'alle Daten'!AG17</f>
        <v>0</v>
      </c>
    </row>
    <row r="18" spans="2:19" x14ac:dyDescent="0.3">
      <c r="B18" s="148" t="s">
        <v>448</v>
      </c>
      <c r="C18" s="144" t="s">
        <v>39</v>
      </c>
      <c r="D18" s="130" t="s">
        <v>40</v>
      </c>
      <c r="E18" s="117">
        <f>'alle Daten'!F18</f>
        <v>389</v>
      </c>
      <c r="F18" s="117">
        <f>'alle Daten'!J18</f>
        <v>85</v>
      </c>
      <c r="G18" s="119">
        <f>'alle Daten'!N18</f>
        <v>0.21850899742930591</v>
      </c>
      <c r="H18" s="118">
        <f>'alle Daten'!O18</f>
        <v>-2.421235128833632E-3</v>
      </c>
      <c r="I18" s="117">
        <f>'alle Daten'!Q18</f>
        <v>0</v>
      </c>
      <c r="J18" s="158">
        <f>'alle Daten'!U18</f>
        <v>85</v>
      </c>
      <c r="K18" s="120">
        <f>'alle Daten'!Z18</f>
        <v>74</v>
      </c>
      <c r="L18" s="119">
        <f>'alle Daten'!AA18</f>
        <v>0.87058823529411766</v>
      </c>
      <c r="M18" s="121">
        <f>'alle Daten'!AA18-'alle Daten'!Y18</f>
        <v>-6.4895635673624219E-2</v>
      </c>
      <c r="N18" s="120">
        <f>'alle Daten'!AD18</f>
        <v>11</v>
      </c>
      <c r="O18" s="119">
        <f>'alle Daten'!AE18</f>
        <v>0.12941176470588237</v>
      </c>
      <c r="P18" s="121">
        <f>'alle Daten'!AE18-'alle Daten'!AC18</f>
        <v>9.7153700189753334E-2</v>
      </c>
      <c r="Q18" s="120">
        <f>'alle Daten'!AH18</f>
        <v>0</v>
      </c>
      <c r="R18" s="119">
        <f>'alle Daten'!AI18</f>
        <v>0</v>
      </c>
      <c r="S18" s="149">
        <f>'alle Daten'!AI18-'alle Daten'!AG18</f>
        <v>-3.2258064516129031E-2</v>
      </c>
    </row>
    <row r="19" spans="2:19" x14ac:dyDescent="0.3">
      <c r="B19" s="148" t="s">
        <v>448</v>
      </c>
      <c r="C19" s="144" t="s">
        <v>41</v>
      </c>
      <c r="D19" s="130" t="s">
        <v>42</v>
      </c>
      <c r="E19" s="117">
        <f>'alle Daten'!F19</f>
        <v>434</v>
      </c>
      <c r="F19" s="117">
        <f>'alle Daten'!J19</f>
        <v>187</v>
      </c>
      <c r="G19" s="119">
        <f>'alle Daten'!N19</f>
        <v>0.43087557603686638</v>
      </c>
      <c r="H19" s="118">
        <f>'alle Daten'!O19</f>
        <v>-2.930141511357609E-2</v>
      </c>
      <c r="I19" s="117">
        <f>'alle Daten'!Q19</f>
        <v>4</v>
      </c>
      <c r="J19" s="158">
        <f>'alle Daten'!U19</f>
        <v>183</v>
      </c>
      <c r="K19" s="120">
        <f>'alle Daten'!Z19</f>
        <v>172</v>
      </c>
      <c r="L19" s="119">
        <f>'alle Daten'!AA19</f>
        <v>0.93989071038251371</v>
      </c>
      <c r="M19" s="121">
        <f>'alle Daten'!AA19-'alle Daten'!Y19</f>
        <v>5.6395564751445693E-2</v>
      </c>
      <c r="N19" s="120">
        <f>'alle Daten'!AD19</f>
        <v>9</v>
      </c>
      <c r="O19" s="119">
        <f>'alle Daten'!AE19</f>
        <v>4.9180327868852458E-2</v>
      </c>
      <c r="P19" s="121">
        <f>'alle Daten'!AE19-'alle Daten'!AC19</f>
        <v>-2.8489575043768894E-2</v>
      </c>
      <c r="Q19" s="120">
        <f>'alle Daten'!AH19</f>
        <v>2</v>
      </c>
      <c r="R19" s="119">
        <f>'alle Daten'!AI19</f>
        <v>1.092896174863388E-2</v>
      </c>
      <c r="S19" s="149">
        <f>'alle Daten'!AI19-'alle Daten'!AG19</f>
        <v>-2.7905989707676798E-2</v>
      </c>
    </row>
    <row r="20" spans="2:19" x14ac:dyDescent="0.3">
      <c r="B20" s="148" t="s">
        <v>448</v>
      </c>
      <c r="C20" s="144" t="s">
        <v>43</v>
      </c>
      <c r="D20" s="130" t="s">
        <v>44</v>
      </c>
      <c r="E20" s="117">
        <f>'alle Daten'!F20</f>
        <v>255</v>
      </c>
      <c r="F20" s="117">
        <f>'alle Daten'!J20</f>
        <v>92</v>
      </c>
      <c r="G20" s="119">
        <f>'alle Daten'!N20</f>
        <v>0.36078431372549019</v>
      </c>
      <c r="H20" s="118">
        <f>'alle Daten'!O20</f>
        <v>-0.17819873712196749</v>
      </c>
      <c r="I20" s="117">
        <f>'alle Daten'!Q20</f>
        <v>1</v>
      </c>
      <c r="J20" s="158">
        <f>'alle Daten'!U20</f>
        <v>91</v>
      </c>
      <c r="K20" s="120">
        <f>'alle Daten'!Z20</f>
        <v>74</v>
      </c>
      <c r="L20" s="119">
        <f>'alle Daten'!AA20</f>
        <v>0.81318681318681318</v>
      </c>
      <c r="M20" s="121">
        <f>'alle Daten'!AA20-'alle Daten'!Y20</f>
        <v>-0.10989010989010994</v>
      </c>
      <c r="N20" s="120">
        <f>'alle Daten'!AD20</f>
        <v>14</v>
      </c>
      <c r="O20" s="119">
        <f>'alle Daten'!AE20</f>
        <v>0.15384615384615385</v>
      </c>
      <c r="P20" s="121">
        <f>'alle Daten'!AE20-'alle Daten'!AC20</f>
        <v>0.12179487179487181</v>
      </c>
      <c r="Q20" s="120">
        <f>'alle Daten'!AH20</f>
        <v>3</v>
      </c>
      <c r="R20" s="119">
        <f>'alle Daten'!AI20</f>
        <v>3.2967032967032968E-2</v>
      </c>
      <c r="S20" s="149">
        <f>'alle Daten'!AI20-'alle Daten'!AG20</f>
        <v>-1.1904761904761904E-2</v>
      </c>
    </row>
    <row r="21" spans="2:19" x14ac:dyDescent="0.3">
      <c r="B21" s="148" t="s">
        <v>448</v>
      </c>
      <c r="C21" s="144" t="s">
        <v>45</v>
      </c>
      <c r="D21" s="130" t="s">
        <v>46</v>
      </c>
      <c r="E21" s="117">
        <f>'alle Daten'!F21</f>
        <v>211</v>
      </c>
      <c r="F21" s="117">
        <f>'alle Daten'!J21</f>
        <v>74</v>
      </c>
      <c r="G21" s="119">
        <f>'alle Daten'!N21</f>
        <v>0.35071090047393366</v>
      </c>
      <c r="H21" s="118">
        <f>'alle Daten'!O21</f>
        <v>-0.14231235534001985</v>
      </c>
      <c r="I21" s="117">
        <f>'alle Daten'!Q21</f>
        <v>1</v>
      </c>
      <c r="J21" s="158">
        <f>'alle Daten'!U21</f>
        <v>73</v>
      </c>
      <c r="K21" s="120">
        <f>'alle Daten'!Z21</f>
        <v>37</v>
      </c>
      <c r="L21" s="119">
        <f>'alle Daten'!AA21</f>
        <v>0.50684931506849318</v>
      </c>
      <c r="M21" s="121">
        <f>'alle Daten'!AA21-'alle Daten'!Y21</f>
        <v>2.5717239596795061E-2</v>
      </c>
      <c r="N21" s="120">
        <f>'alle Daten'!AD21</f>
        <v>36</v>
      </c>
      <c r="O21" s="119">
        <f>'alle Daten'!AE21</f>
        <v>0.49315068493150682</v>
      </c>
      <c r="P21" s="121">
        <f>'alle Daten'!AE21-'alle Daten'!AC21</f>
        <v>-2.5717239596795061E-2</v>
      </c>
      <c r="Q21" s="120">
        <f>'alle Daten'!AH21</f>
        <v>0</v>
      </c>
      <c r="R21" s="119">
        <f>'alle Daten'!AI21</f>
        <v>0</v>
      </c>
      <c r="S21" s="149">
        <f>'alle Daten'!AI21-'alle Daten'!AG21</f>
        <v>0</v>
      </c>
    </row>
    <row r="22" spans="2:19" x14ac:dyDescent="0.3">
      <c r="B22" s="148" t="s">
        <v>448</v>
      </c>
      <c r="C22" s="144" t="s">
        <v>47</v>
      </c>
      <c r="D22" s="130" t="s">
        <v>48</v>
      </c>
      <c r="E22" s="117">
        <f>'alle Daten'!F22</f>
        <v>179</v>
      </c>
      <c r="F22" s="117">
        <f>'alle Daten'!J22</f>
        <v>92</v>
      </c>
      <c r="G22" s="119">
        <f>'alle Daten'!N22</f>
        <v>0.51396648044692739</v>
      </c>
      <c r="H22" s="118">
        <f>'alle Daten'!O22</f>
        <v>-3.6595317305881614E-2</v>
      </c>
      <c r="I22" s="117">
        <f>'alle Daten'!Q22</f>
        <v>0</v>
      </c>
      <c r="J22" s="158">
        <f>'alle Daten'!U22</f>
        <v>92</v>
      </c>
      <c r="K22" s="120">
        <f>'alle Daten'!Z22</f>
        <v>63</v>
      </c>
      <c r="L22" s="119">
        <f>'alle Daten'!AA22</f>
        <v>0.68478260869565222</v>
      </c>
      <c r="M22" s="121">
        <f>'alle Daten'!AA22-'alle Daten'!Y22</f>
        <v>-0.11113575865128655</v>
      </c>
      <c r="N22" s="120">
        <f>'alle Daten'!AD22</f>
        <v>24</v>
      </c>
      <c r="O22" s="119">
        <f>'alle Daten'!AE22</f>
        <v>0.2608695652173913</v>
      </c>
      <c r="P22" s="121">
        <f>'alle Daten'!AE22-'alle Daten'!AC22</f>
        <v>0.11801242236024845</v>
      </c>
      <c r="Q22" s="120">
        <f>'alle Daten'!AH22</f>
        <v>5</v>
      </c>
      <c r="R22" s="119">
        <f>'alle Daten'!AI22</f>
        <v>5.434782608695652E-2</v>
      </c>
      <c r="S22" s="149">
        <f>'alle Daten'!AI22-'alle Daten'!AG22</f>
        <v>-6.8766637089618457E-3</v>
      </c>
    </row>
    <row r="23" spans="2:19" x14ac:dyDescent="0.3">
      <c r="B23" s="148" t="s">
        <v>448</v>
      </c>
      <c r="C23" s="144" t="s">
        <v>49</v>
      </c>
      <c r="D23" s="130" t="s">
        <v>50</v>
      </c>
      <c r="E23" s="117">
        <f>'alle Daten'!F23</f>
        <v>211</v>
      </c>
      <c r="F23" s="117">
        <f>'alle Daten'!J23</f>
        <v>67</v>
      </c>
      <c r="G23" s="119">
        <f>'alle Daten'!N23</f>
        <v>0.31753554502369669</v>
      </c>
      <c r="H23" s="118">
        <f>'alle Daten'!O23</f>
        <v>-7.4937573255873191E-2</v>
      </c>
      <c r="I23" s="117">
        <f>'alle Daten'!Q23</f>
        <v>0</v>
      </c>
      <c r="J23" s="158">
        <f>'alle Daten'!U23</f>
        <v>67</v>
      </c>
      <c r="K23" s="120">
        <f>'alle Daten'!Z23</f>
        <v>60</v>
      </c>
      <c r="L23" s="119">
        <f>'alle Daten'!AA23</f>
        <v>0.89552238805970152</v>
      </c>
      <c r="M23" s="121">
        <f>'alle Daten'!AA23-'alle Daten'!Y23</f>
        <v>-3.5033167495854056E-2</v>
      </c>
      <c r="N23" s="120">
        <f>'alle Daten'!AD23</f>
        <v>6</v>
      </c>
      <c r="O23" s="119">
        <f>'alle Daten'!AE23</f>
        <v>8.9552238805970144E-2</v>
      </c>
      <c r="P23" s="121">
        <f>'alle Daten'!AE23-'alle Daten'!AC23</f>
        <v>6.1774461028192368E-2</v>
      </c>
      <c r="Q23" s="120">
        <f>'alle Daten'!AH23</f>
        <v>1</v>
      </c>
      <c r="R23" s="119">
        <f>'alle Daten'!AI23</f>
        <v>1.4925373134328358E-2</v>
      </c>
      <c r="S23" s="149">
        <f>'alle Daten'!AI23-'alle Daten'!AG23</f>
        <v>-2.6741293532338305E-2</v>
      </c>
    </row>
    <row r="24" spans="2:19" x14ac:dyDescent="0.3">
      <c r="B24" s="148" t="s">
        <v>448</v>
      </c>
      <c r="C24" s="144" t="s">
        <v>51</v>
      </c>
      <c r="D24" s="130" t="s">
        <v>52</v>
      </c>
      <c r="E24" s="117">
        <f>'alle Daten'!F24</f>
        <v>267</v>
      </c>
      <c r="F24" s="117">
        <f>'alle Daten'!J24</f>
        <v>98</v>
      </c>
      <c r="G24" s="119">
        <f>'alle Daten'!N24</f>
        <v>0.36704119850187267</v>
      </c>
      <c r="H24" s="118">
        <f>'alle Daten'!O24</f>
        <v>-3.153531395364334E-2</v>
      </c>
      <c r="I24" s="117">
        <f>'alle Daten'!Q24</f>
        <v>0</v>
      </c>
      <c r="J24" s="158">
        <f>'alle Daten'!U24</f>
        <v>98</v>
      </c>
      <c r="K24" s="120">
        <f>'alle Daten'!Z24</f>
        <v>58</v>
      </c>
      <c r="L24" s="119">
        <f>'alle Daten'!AA24</f>
        <v>0.59183673469387754</v>
      </c>
      <c r="M24" s="121">
        <f>'alle Daten'!AA24-'alle Daten'!Y24</f>
        <v>-5.994897959183676E-2</v>
      </c>
      <c r="N24" s="120">
        <f>'alle Daten'!AD24</f>
        <v>39</v>
      </c>
      <c r="O24" s="119">
        <f>'alle Daten'!AE24</f>
        <v>0.39795918367346939</v>
      </c>
      <c r="P24" s="121">
        <f>'alle Daten'!AE24-'alle Daten'!AC24</f>
        <v>5.8673469387755084E-2</v>
      </c>
      <c r="Q24" s="120">
        <f>'alle Daten'!AH24</f>
        <v>1</v>
      </c>
      <c r="R24" s="119">
        <f>'alle Daten'!AI24</f>
        <v>1.020408163265306E-2</v>
      </c>
      <c r="S24" s="149">
        <f>'alle Daten'!AI24-'alle Daten'!AG24</f>
        <v>1.2755102040816323E-3</v>
      </c>
    </row>
    <row r="25" spans="2:19" x14ac:dyDescent="0.3">
      <c r="B25" s="148" t="s">
        <v>448</v>
      </c>
      <c r="C25" s="144" t="s">
        <v>53</v>
      </c>
      <c r="D25" s="130" t="s">
        <v>54</v>
      </c>
      <c r="E25" s="117">
        <f>'alle Daten'!F25</f>
        <v>115</v>
      </c>
      <c r="F25" s="117">
        <f>'alle Daten'!J25</f>
        <v>37</v>
      </c>
      <c r="G25" s="119">
        <f>'alle Daten'!N25</f>
        <v>0.32173913043478258</v>
      </c>
      <c r="H25" s="118">
        <f>'alle Daten'!O25</f>
        <v>3.5573122529644063E-3</v>
      </c>
      <c r="I25" s="117">
        <f>'alle Daten'!Q25</f>
        <v>0</v>
      </c>
      <c r="J25" s="158">
        <f>'alle Daten'!U25</f>
        <v>37</v>
      </c>
      <c r="K25" s="120">
        <f>'alle Daten'!Z25</f>
        <v>27</v>
      </c>
      <c r="L25" s="119">
        <f>'alle Daten'!AA25</f>
        <v>0.72972972972972971</v>
      </c>
      <c r="M25" s="121">
        <f>'alle Daten'!AA25-'alle Daten'!Y25</f>
        <v>1.5444015444015413E-2</v>
      </c>
      <c r="N25" s="120">
        <f>'alle Daten'!AD25</f>
        <v>7</v>
      </c>
      <c r="O25" s="119">
        <f>'alle Daten'!AE25</f>
        <v>0.1891891891891892</v>
      </c>
      <c r="P25" s="121">
        <f>'alle Daten'!AE25-'alle Daten'!AC25</f>
        <v>-6.7953667953667918E-2</v>
      </c>
      <c r="Q25" s="120">
        <f>'alle Daten'!AH25</f>
        <v>3</v>
      </c>
      <c r="R25" s="119">
        <f>'alle Daten'!AI25</f>
        <v>8.1081081081081086E-2</v>
      </c>
      <c r="S25" s="149">
        <f>'alle Daten'!AI25-'alle Daten'!AG25</f>
        <v>5.2509652509652519E-2</v>
      </c>
    </row>
    <row r="26" spans="2:19" x14ac:dyDescent="0.3">
      <c r="B26" s="148" t="s">
        <v>448</v>
      </c>
      <c r="C26" s="144" t="s">
        <v>55</v>
      </c>
      <c r="D26" s="130" t="s">
        <v>56</v>
      </c>
      <c r="E26" s="117">
        <f>'alle Daten'!F26</f>
        <v>201</v>
      </c>
      <c r="F26" s="117">
        <f>'alle Daten'!J26</f>
        <v>67</v>
      </c>
      <c r="G26" s="119">
        <f>'alle Daten'!N26</f>
        <v>0.33333333333333331</v>
      </c>
      <c r="H26" s="118">
        <f>'alle Daten'!O26</f>
        <v>-6.9510268562401278E-2</v>
      </c>
      <c r="I26" s="117">
        <f>'alle Daten'!Q26</f>
        <v>1</v>
      </c>
      <c r="J26" s="158">
        <f>'alle Daten'!U26</f>
        <v>66</v>
      </c>
      <c r="K26" s="120">
        <f>'alle Daten'!Z26</f>
        <v>62</v>
      </c>
      <c r="L26" s="119">
        <f>'alle Daten'!AA26</f>
        <v>0.93939393939393945</v>
      </c>
      <c r="M26" s="121">
        <f>'alle Daten'!AA26-'alle Daten'!Y26</f>
        <v>3.4632034632034681E-2</v>
      </c>
      <c r="N26" s="120">
        <f>'alle Daten'!AD26</f>
        <v>4</v>
      </c>
      <c r="O26" s="119">
        <f>'alle Daten'!AE26</f>
        <v>6.0606060606060608E-2</v>
      </c>
      <c r="P26" s="121">
        <f>'alle Daten'!AE26-'alle Daten'!AC26</f>
        <v>1.0822510822510872E-3</v>
      </c>
      <c r="Q26" s="120">
        <f>'alle Daten'!AH26</f>
        <v>0</v>
      </c>
      <c r="R26" s="119">
        <f>'alle Daten'!AI26</f>
        <v>0</v>
      </c>
      <c r="S26" s="149">
        <f>'alle Daten'!AI26-'alle Daten'!AG26</f>
        <v>-3.5714285714285712E-2</v>
      </c>
    </row>
    <row r="27" spans="2:19" x14ac:dyDescent="0.3">
      <c r="B27" s="148" t="s">
        <v>448</v>
      </c>
      <c r="C27" s="144" t="s">
        <v>57</v>
      </c>
      <c r="D27" s="130" t="s">
        <v>58</v>
      </c>
      <c r="E27" s="117">
        <f>'alle Daten'!F27</f>
        <v>124</v>
      </c>
      <c r="F27" s="117">
        <f>'alle Daten'!J27</f>
        <v>61</v>
      </c>
      <c r="G27" s="119">
        <f>'alle Daten'!N27</f>
        <v>0.49193548387096775</v>
      </c>
      <c r="H27" s="118">
        <f>'alle Daten'!O27</f>
        <v>-8.8946869070208767E-2</v>
      </c>
      <c r="I27" s="117">
        <f>'alle Daten'!Q27</f>
        <v>0</v>
      </c>
      <c r="J27" s="158">
        <f>'alle Daten'!U27</f>
        <v>61</v>
      </c>
      <c r="K27" s="120">
        <f>'alle Daten'!Z27</f>
        <v>45</v>
      </c>
      <c r="L27" s="119">
        <f>'alle Daten'!AA27</f>
        <v>0.73770491803278693</v>
      </c>
      <c r="M27" s="121">
        <f>'alle Daten'!AA27-'alle Daten'!Y27</f>
        <v>-8.5079892093795406E-2</v>
      </c>
      <c r="N27" s="120">
        <f>'alle Daten'!AD27</f>
        <v>16</v>
      </c>
      <c r="O27" s="119">
        <f>'alle Daten'!AE27</f>
        <v>0.26229508196721313</v>
      </c>
      <c r="P27" s="121">
        <f>'alle Daten'!AE27-'alle Daten'!AC27</f>
        <v>8.5079892093795406E-2</v>
      </c>
      <c r="Q27" s="120">
        <f>'alle Daten'!AH27</f>
        <v>0</v>
      </c>
      <c r="R27" s="119">
        <f>'alle Daten'!AI27</f>
        <v>0</v>
      </c>
      <c r="S27" s="149">
        <f>'alle Daten'!AI27-'alle Daten'!AG27</f>
        <v>0</v>
      </c>
    </row>
    <row r="28" spans="2:19" x14ac:dyDescent="0.3">
      <c r="B28" s="148" t="s">
        <v>448</v>
      </c>
      <c r="C28" s="144" t="s">
        <v>59</v>
      </c>
      <c r="D28" s="130" t="s">
        <v>60</v>
      </c>
      <c r="E28" s="117">
        <f>'alle Daten'!F28</f>
        <v>94</v>
      </c>
      <c r="F28" s="117">
        <f>'alle Daten'!J28</f>
        <v>37</v>
      </c>
      <c r="G28" s="119">
        <f>'alle Daten'!N28</f>
        <v>0.39361702127659576</v>
      </c>
      <c r="H28" s="118">
        <f>'alle Daten'!O28</f>
        <v>-0.14638297872340428</v>
      </c>
      <c r="I28" s="117">
        <f>'alle Daten'!Q28</f>
        <v>1</v>
      </c>
      <c r="J28" s="158">
        <f>'alle Daten'!U28</f>
        <v>36</v>
      </c>
      <c r="K28" s="120">
        <f>'alle Daten'!Z28</f>
        <v>32</v>
      </c>
      <c r="L28" s="119">
        <f>'alle Daten'!AA28</f>
        <v>0.88888888888888884</v>
      </c>
      <c r="M28" s="121">
        <f>'alle Daten'!AA28-'alle Daten'!Y28</f>
        <v>3.7037037037036979E-2</v>
      </c>
      <c r="N28" s="120">
        <f>'alle Daten'!AD28</f>
        <v>4</v>
      </c>
      <c r="O28" s="119">
        <f>'alle Daten'!AE28</f>
        <v>0.1111111111111111</v>
      </c>
      <c r="P28" s="121">
        <f>'alle Daten'!AE28-'alle Daten'!AC28</f>
        <v>-3.7037037037037035E-2</v>
      </c>
      <c r="Q28" s="120">
        <f>'alle Daten'!AH28</f>
        <v>0</v>
      </c>
      <c r="R28" s="119">
        <f>'alle Daten'!AI28</f>
        <v>0</v>
      </c>
      <c r="S28" s="149">
        <f>'alle Daten'!AI28-'alle Daten'!AG28</f>
        <v>0</v>
      </c>
    </row>
    <row r="29" spans="2:19" x14ac:dyDescent="0.3">
      <c r="B29" s="148" t="s">
        <v>74</v>
      </c>
      <c r="C29" s="144" t="s">
        <v>61</v>
      </c>
      <c r="D29" s="130" t="s">
        <v>62</v>
      </c>
      <c r="E29" s="117">
        <f>'alle Daten'!F29</f>
        <v>142</v>
      </c>
      <c r="F29" s="117">
        <f>'alle Daten'!J29</f>
        <v>91</v>
      </c>
      <c r="G29" s="119">
        <f>'alle Daten'!N29</f>
        <v>0.64084507042253525</v>
      </c>
      <c r="H29" s="118">
        <f>'alle Daten'!O29</f>
        <v>-6.8374787733493148E-2</v>
      </c>
      <c r="I29" s="117">
        <f>'alle Daten'!Q29</f>
        <v>0</v>
      </c>
      <c r="J29" s="158">
        <f>'alle Daten'!U29</f>
        <v>91</v>
      </c>
      <c r="K29" s="120">
        <f>'alle Daten'!Z29</f>
        <v>80</v>
      </c>
      <c r="L29" s="119">
        <f>'alle Daten'!AA29</f>
        <v>0.87912087912087911</v>
      </c>
      <c r="M29" s="121">
        <f>'alle Daten'!AA29-'alle Daten'!Y29</f>
        <v>5.4378611079642036E-2</v>
      </c>
      <c r="N29" s="120">
        <f>'alle Daten'!AD29</f>
        <v>10</v>
      </c>
      <c r="O29" s="119">
        <f>'alle Daten'!AE29</f>
        <v>0.10989010989010989</v>
      </c>
      <c r="P29" s="121">
        <f>'alle Daten'!AE29-'alle Daten'!AC29</f>
        <v>2.7415883085986179E-2</v>
      </c>
      <c r="Q29" s="120">
        <f>'alle Daten'!AH29</f>
        <v>1</v>
      </c>
      <c r="R29" s="119">
        <f>'alle Daten'!AI29</f>
        <v>1.098901098901099E-2</v>
      </c>
      <c r="S29" s="149">
        <f>'alle Daten'!AI29-'alle Daten'!AG29</f>
        <v>-5.0866659114081794E-2</v>
      </c>
    </row>
    <row r="30" spans="2:19" x14ac:dyDescent="0.3">
      <c r="B30" s="148" t="s">
        <v>74</v>
      </c>
      <c r="C30" s="144" t="s">
        <v>63</v>
      </c>
      <c r="D30" s="130" t="s">
        <v>64</v>
      </c>
      <c r="E30" s="117">
        <f>'alle Daten'!F30</f>
        <v>261</v>
      </c>
      <c r="F30" s="117">
        <f>'alle Daten'!J30</f>
        <v>99</v>
      </c>
      <c r="G30" s="119">
        <f>'alle Daten'!N30</f>
        <v>0.37931034482758619</v>
      </c>
      <c r="H30" s="118">
        <f>'alle Daten'!O30</f>
        <v>-6.7190669371197109E-3</v>
      </c>
      <c r="I30" s="117">
        <f>'alle Daten'!Q30</f>
        <v>2</v>
      </c>
      <c r="J30" s="158">
        <f>'alle Daten'!U30</f>
        <v>97</v>
      </c>
      <c r="K30" s="120">
        <f>'alle Daten'!Z30</f>
        <v>42</v>
      </c>
      <c r="L30" s="119">
        <f>'alle Daten'!AA30</f>
        <v>0.4329896907216495</v>
      </c>
      <c r="M30" s="121">
        <f>'alle Daten'!AA30-'alle Daten'!Y30</f>
        <v>-6.7010309278350499E-2</v>
      </c>
      <c r="N30" s="120">
        <f>'alle Daten'!AD30</f>
        <v>55</v>
      </c>
      <c r="O30" s="119">
        <f>'alle Daten'!AE30</f>
        <v>0.5670103092783505</v>
      </c>
      <c r="P30" s="121">
        <f>'alle Daten'!AE30-'alle Daten'!AC30</f>
        <v>8.6241078509119717E-2</v>
      </c>
      <c r="Q30" s="120">
        <f>'alle Daten'!AH30</f>
        <v>0</v>
      </c>
      <c r="R30" s="119">
        <f>'alle Daten'!AI30</f>
        <v>0</v>
      </c>
      <c r="S30" s="149">
        <f>'alle Daten'!AI30-'alle Daten'!AG30</f>
        <v>0</v>
      </c>
    </row>
    <row r="31" spans="2:19" x14ac:dyDescent="0.3">
      <c r="B31" s="148" t="s">
        <v>74</v>
      </c>
      <c r="C31" s="144" t="s">
        <v>65</v>
      </c>
      <c r="D31" s="130" t="s">
        <v>66</v>
      </c>
      <c r="E31" s="117">
        <f>'alle Daten'!F31</f>
        <v>358</v>
      </c>
      <c r="F31" s="117">
        <f>'alle Daten'!J31</f>
        <v>82</v>
      </c>
      <c r="G31" s="119">
        <f>'alle Daten'!N31</f>
        <v>0.22905027932960895</v>
      </c>
      <c r="H31" s="118">
        <f>'alle Daten'!O31</f>
        <v>-4.8584682109979765E-2</v>
      </c>
      <c r="I31" s="117">
        <f>'alle Daten'!Q31</f>
        <v>1</v>
      </c>
      <c r="J31" s="158">
        <f>'alle Daten'!U31</f>
        <v>81</v>
      </c>
      <c r="K31" s="120">
        <f>'alle Daten'!Z31</f>
        <v>59</v>
      </c>
      <c r="L31" s="119">
        <f>'alle Daten'!AA31</f>
        <v>0.72839506172839508</v>
      </c>
      <c r="M31" s="121">
        <f>'alle Daten'!AA31-'alle Daten'!Y31</f>
        <v>-3.0864197530864224E-2</v>
      </c>
      <c r="N31" s="120">
        <f>'alle Daten'!AD31</f>
        <v>19</v>
      </c>
      <c r="O31" s="119">
        <f>'alle Daten'!AE31</f>
        <v>0.23456790123456789</v>
      </c>
      <c r="P31" s="121">
        <f>'alle Daten'!AE31-'alle Daten'!AC31</f>
        <v>7.7160493827160476E-2</v>
      </c>
      <c r="Q31" s="120">
        <f>'alle Daten'!AH31</f>
        <v>3</v>
      </c>
      <c r="R31" s="119">
        <f>'alle Daten'!AI31</f>
        <v>3.7037037037037035E-2</v>
      </c>
      <c r="S31" s="149">
        <f>'alle Daten'!AI31-'alle Daten'!AG31</f>
        <v>-9.2592592592592587E-3</v>
      </c>
    </row>
    <row r="32" spans="2:19" x14ac:dyDescent="0.3">
      <c r="B32" s="148" t="s">
        <v>74</v>
      </c>
      <c r="C32" s="144" t="s">
        <v>67</v>
      </c>
      <c r="D32" s="130" t="s">
        <v>68</v>
      </c>
      <c r="E32" s="117">
        <f>'alle Daten'!F32</f>
        <v>316</v>
      </c>
      <c r="F32" s="117">
        <f>'alle Daten'!J32</f>
        <v>134</v>
      </c>
      <c r="G32" s="119">
        <f>'alle Daten'!N32</f>
        <v>0.42405063291139239</v>
      </c>
      <c r="H32" s="118">
        <f>'alle Daten'!O32</f>
        <v>-0.13627108290630202</v>
      </c>
      <c r="I32" s="117">
        <f>'alle Daten'!Q32</f>
        <v>3</v>
      </c>
      <c r="J32" s="158">
        <f>'alle Daten'!U32</f>
        <v>131</v>
      </c>
      <c r="K32" s="120">
        <f>'alle Daten'!Z32</f>
        <v>113</v>
      </c>
      <c r="L32" s="119">
        <f>'alle Daten'!AA32</f>
        <v>0.86259541984732824</v>
      </c>
      <c r="M32" s="121">
        <f>'alle Daten'!AA32-'alle Daten'!Y32</f>
        <v>-3.1124386915956759E-2</v>
      </c>
      <c r="N32" s="120">
        <f>'alle Daten'!AD32</f>
        <v>15</v>
      </c>
      <c r="O32" s="119">
        <f>'alle Daten'!AE32</f>
        <v>0.11450381679389313</v>
      </c>
      <c r="P32" s="121">
        <f>'alle Daten'!AE32-'alle Daten'!AC32</f>
        <v>2.7547295054762694E-2</v>
      </c>
      <c r="Q32" s="120">
        <f>'alle Daten'!AH32</f>
        <v>3</v>
      </c>
      <c r="R32" s="119">
        <f>'alle Daten'!AI32</f>
        <v>2.2900763358778626E-2</v>
      </c>
      <c r="S32" s="149">
        <f>'alle Daten'!AI32-'alle Daten'!AG32</f>
        <v>8.40800973559022E-3</v>
      </c>
    </row>
    <row r="33" spans="2:19" x14ac:dyDescent="0.3">
      <c r="B33" s="148" t="s">
        <v>74</v>
      </c>
      <c r="C33" s="144" t="s">
        <v>69</v>
      </c>
      <c r="D33" s="130" t="s">
        <v>70</v>
      </c>
      <c r="E33" s="117">
        <f>'alle Daten'!F33</f>
        <v>382</v>
      </c>
      <c r="F33" s="117">
        <f>'alle Daten'!J33</f>
        <v>153</v>
      </c>
      <c r="G33" s="119">
        <f>'alle Daten'!N33</f>
        <v>0.40052356020942409</v>
      </c>
      <c r="H33" s="118">
        <f>'alle Daten'!O33</f>
        <v>-2.9405180883212478E-2</v>
      </c>
      <c r="I33" s="117">
        <f>'alle Daten'!Q33</f>
        <v>0</v>
      </c>
      <c r="J33" s="158">
        <f>'alle Daten'!U33</f>
        <v>153</v>
      </c>
      <c r="K33" s="120">
        <f>'alle Daten'!Z33</f>
        <v>104</v>
      </c>
      <c r="L33" s="119">
        <f>'alle Daten'!AA33</f>
        <v>0.6797385620915033</v>
      </c>
      <c r="M33" s="121">
        <f>'alle Daten'!AA33-'alle Daten'!Y33</f>
        <v>-8.2692377135016093E-2</v>
      </c>
      <c r="N33" s="120">
        <f>'alle Daten'!AD33</f>
        <v>44</v>
      </c>
      <c r="O33" s="119">
        <f>'alle Daten'!AE33</f>
        <v>0.28758169934640521</v>
      </c>
      <c r="P33" s="121">
        <f>'alle Daten'!AE33-'alle Daten'!AC33</f>
        <v>9.4211533600548847E-2</v>
      </c>
      <c r="Q33" s="120">
        <f>'alle Daten'!AH33</f>
        <v>5</v>
      </c>
      <c r="R33" s="119">
        <f>'alle Daten'!AI33</f>
        <v>3.2679738562091505E-2</v>
      </c>
      <c r="S33" s="149">
        <f>'alle Daten'!AI33-'alle Daten'!AG33</f>
        <v>-5.994294587079764E-3</v>
      </c>
    </row>
    <row r="34" spans="2:19" x14ac:dyDescent="0.3">
      <c r="B34" s="148" t="s">
        <v>74</v>
      </c>
      <c r="C34" s="144" t="s">
        <v>71</v>
      </c>
      <c r="D34" s="130" t="s">
        <v>72</v>
      </c>
      <c r="E34" s="117">
        <f>'alle Daten'!F34</f>
        <v>142</v>
      </c>
      <c r="F34" s="117">
        <f>'alle Daten'!J34</f>
        <v>55</v>
      </c>
      <c r="G34" s="119">
        <f>'alle Daten'!N34</f>
        <v>0.38732394366197181</v>
      </c>
      <c r="H34" s="118">
        <f>'alle Daten'!O34</f>
        <v>-7.2676056338028205E-2</v>
      </c>
      <c r="I34" s="117">
        <f>'alle Daten'!Q34</f>
        <v>0</v>
      </c>
      <c r="J34" s="158">
        <f>'alle Daten'!U34</f>
        <v>55</v>
      </c>
      <c r="K34" s="120">
        <f>'alle Daten'!Z34</f>
        <v>42</v>
      </c>
      <c r="L34" s="119">
        <f>'alle Daten'!AA34</f>
        <v>0.76363636363636367</v>
      </c>
      <c r="M34" s="121">
        <f>'alle Daten'!AA34-'alle Daten'!Y34</f>
        <v>-4.479578392621808E-3</v>
      </c>
      <c r="N34" s="120">
        <f>'alle Daten'!AD34</f>
        <v>13</v>
      </c>
      <c r="O34" s="119">
        <f>'alle Daten'!AE34</f>
        <v>0.23636363636363636</v>
      </c>
      <c r="P34" s="121">
        <f>'alle Daten'!AE34-'alle Daten'!AC34</f>
        <v>1.8972332015810278E-2</v>
      </c>
      <c r="Q34" s="120">
        <f>'alle Daten'!AH34</f>
        <v>0</v>
      </c>
      <c r="R34" s="119">
        <f>'alle Daten'!AI34</f>
        <v>0</v>
      </c>
      <c r="S34" s="149">
        <f>'alle Daten'!AI34-'alle Daten'!AG34</f>
        <v>0</v>
      </c>
    </row>
    <row r="35" spans="2:19" x14ac:dyDescent="0.3">
      <c r="B35" s="148" t="s">
        <v>74</v>
      </c>
      <c r="C35" s="144" t="s">
        <v>73</v>
      </c>
      <c r="D35" s="130" t="s">
        <v>74</v>
      </c>
      <c r="E35" s="117">
        <f>'alle Daten'!F35</f>
        <v>773</v>
      </c>
      <c r="F35" s="117">
        <f>'alle Daten'!J35</f>
        <v>238</v>
      </c>
      <c r="G35" s="119">
        <f>'alle Daten'!N35</f>
        <v>0.30789133247089262</v>
      </c>
      <c r="H35" s="118">
        <f>'alle Daten'!O35</f>
        <v>-4.8149798634505858E-2</v>
      </c>
      <c r="I35" s="117">
        <f>'alle Daten'!Q35</f>
        <v>1</v>
      </c>
      <c r="J35" s="158">
        <f>'alle Daten'!U35</f>
        <v>237</v>
      </c>
      <c r="K35" s="120">
        <f>'alle Daten'!Z35</f>
        <v>165</v>
      </c>
      <c r="L35" s="119">
        <f>'alle Daten'!AA35</f>
        <v>0.69620253164556967</v>
      </c>
      <c r="M35" s="121">
        <f>'alle Daten'!AA35-'alle Daten'!Y35</f>
        <v>2.2289488167308802E-2</v>
      </c>
      <c r="N35" s="120">
        <f>'alle Daten'!AD35</f>
        <v>70</v>
      </c>
      <c r="O35" s="119">
        <f>'alle Daten'!AE35</f>
        <v>0.29535864978902954</v>
      </c>
      <c r="P35" s="121">
        <f>'alle Daten'!AE35-'alle Daten'!AC35</f>
        <v>-5.3659878921298865E-3</v>
      </c>
      <c r="Q35" s="120">
        <f>'alle Daten'!AH35</f>
        <v>2</v>
      </c>
      <c r="R35" s="119">
        <f>'alle Daten'!AI35</f>
        <v>8.4388185654008432E-3</v>
      </c>
      <c r="S35" s="149">
        <f>'alle Daten'!AI35-'alle Daten'!AG35</f>
        <v>-6.0539350577875628E-3</v>
      </c>
    </row>
    <row r="36" spans="2:19" x14ac:dyDescent="0.3">
      <c r="B36" s="148" t="s">
        <v>74</v>
      </c>
      <c r="C36" s="144" t="s">
        <v>75</v>
      </c>
      <c r="D36" s="130" t="s">
        <v>76</v>
      </c>
      <c r="E36" s="117">
        <f>'alle Daten'!F36</f>
        <v>375</v>
      </c>
      <c r="F36" s="117">
        <f>'alle Daten'!J36</f>
        <v>98</v>
      </c>
      <c r="G36" s="119">
        <f>'alle Daten'!N36</f>
        <v>0.26133333333333331</v>
      </c>
      <c r="H36" s="118">
        <f>'alle Daten'!O36</f>
        <v>-2.5086419753086453E-2</v>
      </c>
      <c r="I36" s="117">
        <f>'alle Daten'!Q36</f>
        <v>1</v>
      </c>
      <c r="J36" s="158">
        <f>'alle Daten'!U36</f>
        <v>97</v>
      </c>
      <c r="K36" s="120">
        <f>'alle Daten'!Z36</f>
        <v>80</v>
      </c>
      <c r="L36" s="119">
        <f>'alle Daten'!AA36</f>
        <v>0.82474226804123707</v>
      </c>
      <c r="M36" s="121">
        <f>'alle Daten'!AA36-'alle Daten'!Y36</f>
        <v>0.12039444195428051</v>
      </c>
      <c r="N36" s="120">
        <f>'alle Daten'!AD36</f>
        <v>15</v>
      </c>
      <c r="O36" s="119">
        <f>'alle Daten'!AE36</f>
        <v>0.15463917525773196</v>
      </c>
      <c r="P36" s="121">
        <f>'alle Daten'!AE36-'alle Daten'!AC36</f>
        <v>-0.11492604213357238</v>
      </c>
      <c r="Q36" s="120">
        <f>'alle Daten'!AH36</f>
        <v>2</v>
      </c>
      <c r="R36" s="119">
        <f>'alle Daten'!AI36</f>
        <v>2.0618556701030927E-2</v>
      </c>
      <c r="S36" s="149">
        <f>'alle Daten'!AI36-'alle Daten'!AG36</f>
        <v>1.1922904527117884E-2</v>
      </c>
    </row>
    <row r="37" spans="2:19" x14ac:dyDescent="0.3">
      <c r="B37" s="148" t="s">
        <v>74</v>
      </c>
      <c r="C37" s="144" t="s">
        <v>77</v>
      </c>
      <c r="D37" s="130" t="s">
        <v>78</v>
      </c>
      <c r="E37" s="117">
        <f>'alle Daten'!F37</f>
        <v>105</v>
      </c>
      <c r="F37" s="117">
        <f>'alle Daten'!J37</f>
        <v>30</v>
      </c>
      <c r="G37" s="119">
        <f>'alle Daten'!N37</f>
        <v>0.2857142857142857</v>
      </c>
      <c r="H37" s="118">
        <f>'alle Daten'!O37</f>
        <v>-0.2142857142857143</v>
      </c>
      <c r="I37" s="117">
        <f>'alle Daten'!Q37</f>
        <v>0</v>
      </c>
      <c r="J37" s="158">
        <f>'alle Daten'!U37</f>
        <v>30</v>
      </c>
      <c r="K37" s="120">
        <f>'alle Daten'!Z37</f>
        <v>19</v>
      </c>
      <c r="L37" s="119">
        <f>'alle Daten'!AA37</f>
        <v>0.6333333333333333</v>
      </c>
      <c r="M37" s="121">
        <f>'alle Daten'!AA37-'alle Daten'!Y37</f>
        <v>4.3010752688171783E-3</v>
      </c>
      <c r="N37" s="120">
        <f>'alle Daten'!AD37</f>
        <v>11</v>
      </c>
      <c r="O37" s="119">
        <f>'alle Daten'!AE37</f>
        <v>0.36666666666666664</v>
      </c>
      <c r="P37" s="121">
        <f>'alle Daten'!AE37-'alle Daten'!AC37</f>
        <v>2.7956989247311825E-2</v>
      </c>
      <c r="Q37" s="120">
        <f>'alle Daten'!AH37</f>
        <v>0</v>
      </c>
      <c r="R37" s="119">
        <f>'alle Daten'!AI37</f>
        <v>0</v>
      </c>
      <c r="S37" s="149">
        <f>'alle Daten'!AI37-'alle Daten'!AG37</f>
        <v>-3.2258064516129031E-2</v>
      </c>
    </row>
    <row r="38" spans="2:19" x14ac:dyDescent="0.3">
      <c r="B38" s="148" t="s">
        <v>74</v>
      </c>
      <c r="C38" s="144" t="s">
        <v>79</v>
      </c>
      <c r="D38" s="130" t="s">
        <v>80</v>
      </c>
      <c r="E38" s="117">
        <f>'alle Daten'!F38</f>
        <v>386</v>
      </c>
      <c r="F38" s="117">
        <f>'alle Daten'!J38</f>
        <v>109</v>
      </c>
      <c r="G38" s="119">
        <f>'alle Daten'!N38</f>
        <v>0.28238341968911918</v>
      </c>
      <c r="H38" s="118">
        <f>'alle Daten'!O38</f>
        <v>-0.19551713279706867</v>
      </c>
      <c r="I38" s="117">
        <f>'alle Daten'!Q38</f>
        <v>0</v>
      </c>
      <c r="J38" s="158">
        <f>'alle Daten'!U38</f>
        <v>109</v>
      </c>
      <c r="K38" s="120">
        <f>'alle Daten'!Z38</f>
        <v>94</v>
      </c>
      <c r="L38" s="119">
        <f>'alle Daten'!AA38</f>
        <v>0.86238532110091748</v>
      </c>
      <c r="M38" s="121">
        <f>'alle Daten'!AA38-'alle Daten'!Y38</f>
        <v>0.10075741412417327</v>
      </c>
      <c r="N38" s="120">
        <f>'alle Daten'!AD38</f>
        <v>11</v>
      </c>
      <c r="O38" s="119">
        <f>'alle Daten'!AE38</f>
        <v>0.10091743119266056</v>
      </c>
      <c r="P38" s="121">
        <f>'alle Daten'!AE38-'alle Daten'!AC38</f>
        <v>-0.12001280136547898</v>
      </c>
      <c r="Q38" s="120">
        <f>'alle Daten'!AH38</f>
        <v>4</v>
      </c>
      <c r="R38" s="119">
        <f>'alle Daten'!AI38</f>
        <v>3.669724770642202E-2</v>
      </c>
      <c r="S38" s="149">
        <f>'alle Daten'!AI38-'alle Daten'!AG38</f>
        <v>3.0883294218049927E-2</v>
      </c>
    </row>
    <row r="39" spans="2:19" x14ac:dyDescent="0.3">
      <c r="B39" s="148" t="s">
        <v>74</v>
      </c>
      <c r="C39" s="144" t="s">
        <v>81</v>
      </c>
      <c r="D39" s="130" t="s">
        <v>82</v>
      </c>
      <c r="E39" s="117">
        <f>'alle Daten'!F39</f>
        <v>104</v>
      </c>
      <c r="F39" s="117">
        <f>'alle Daten'!J39</f>
        <v>63</v>
      </c>
      <c r="G39" s="119">
        <f>'alle Daten'!N39</f>
        <v>0.60576923076923073</v>
      </c>
      <c r="H39" s="118">
        <f>'alle Daten'!O39</f>
        <v>-1.287483702737946E-2</v>
      </c>
      <c r="I39" s="117">
        <f>'alle Daten'!Q39</f>
        <v>2</v>
      </c>
      <c r="J39" s="158">
        <f>'alle Daten'!U39</f>
        <v>61</v>
      </c>
      <c r="K39" s="120">
        <f>'alle Daten'!Z39</f>
        <v>29</v>
      </c>
      <c r="L39" s="119">
        <f>'alle Daten'!AA39</f>
        <v>0.47540983606557374</v>
      </c>
      <c r="M39" s="121">
        <f>'alle Daten'!AA39-'alle Daten'!Y39</f>
        <v>-0.22322030092072764</v>
      </c>
      <c r="N39" s="120">
        <f>'alle Daten'!AD39</f>
        <v>31</v>
      </c>
      <c r="O39" s="119">
        <f>'alle Daten'!AE39</f>
        <v>0.50819672131147542</v>
      </c>
      <c r="P39" s="121">
        <f>'alle Daten'!AE39-'alle Daten'!AC39</f>
        <v>0.22052548843476311</v>
      </c>
      <c r="Q39" s="120">
        <f>'alle Daten'!AH39</f>
        <v>1</v>
      </c>
      <c r="R39" s="119">
        <f>'alle Daten'!AI39</f>
        <v>1.6393442622950821E-2</v>
      </c>
      <c r="S39" s="149">
        <f>'alle Daten'!AI39-'alle Daten'!AG39</f>
        <v>2.6948124859645199E-3</v>
      </c>
    </row>
    <row r="40" spans="2:19" x14ac:dyDescent="0.3">
      <c r="B40" s="148" t="s">
        <v>74</v>
      </c>
      <c r="C40" s="144" t="s">
        <v>83</v>
      </c>
      <c r="D40" s="130" t="s">
        <v>84</v>
      </c>
      <c r="E40" s="117">
        <f>'alle Daten'!F40</f>
        <v>147</v>
      </c>
      <c r="F40" s="117">
        <f>'alle Daten'!J40</f>
        <v>45</v>
      </c>
      <c r="G40" s="119">
        <f>'alle Daten'!N40</f>
        <v>0.30612244897959184</v>
      </c>
      <c r="H40" s="118">
        <f>'alle Daten'!O40</f>
        <v>-1.2627551020408134E-2</v>
      </c>
      <c r="I40" s="117">
        <f>'alle Daten'!Q40</f>
        <v>0</v>
      </c>
      <c r="J40" s="158">
        <f>'alle Daten'!U40</f>
        <v>45</v>
      </c>
      <c r="K40" s="120">
        <f>'alle Daten'!Z40</f>
        <v>21</v>
      </c>
      <c r="L40" s="119">
        <f>'alle Daten'!AA40</f>
        <v>0.46666666666666667</v>
      </c>
      <c r="M40" s="121">
        <f>'alle Daten'!AA40-'alle Daten'!Y40</f>
        <v>6.6666666666666652E-2</v>
      </c>
      <c r="N40" s="120">
        <f>'alle Daten'!AD40</f>
        <v>24</v>
      </c>
      <c r="O40" s="119">
        <f>'alle Daten'!AE40</f>
        <v>0.53333333333333333</v>
      </c>
      <c r="P40" s="121">
        <f>'alle Daten'!AE40-'alle Daten'!AC40</f>
        <v>-4.6666666666666634E-2</v>
      </c>
      <c r="Q40" s="120">
        <f>'alle Daten'!AH40</f>
        <v>0</v>
      </c>
      <c r="R40" s="119">
        <f>'alle Daten'!AI40</f>
        <v>0</v>
      </c>
      <c r="S40" s="149">
        <f>'alle Daten'!AI40-'alle Daten'!AG40</f>
        <v>0</v>
      </c>
    </row>
    <row r="41" spans="2:19" x14ac:dyDescent="0.3">
      <c r="B41" s="148" t="s">
        <v>74</v>
      </c>
      <c r="C41" s="144" t="s">
        <v>85</v>
      </c>
      <c r="D41" s="130" t="s">
        <v>86</v>
      </c>
      <c r="E41" s="117">
        <f>'alle Daten'!F41</f>
        <v>91</v>
      </c>
      <c r="F41" s="117">
        <f>'alle Daten'!J41</f>
        <v>28</v>
      </c>
      <c r="G41" s="119">
        <f>'alle Daten'!N41</f>
        <v>0.30769230769230771</v>
      </c>
      <c r="H41" s="118">
        <f>'alle Daten'!O41</f>
        <v>-7.8671328671328644E-2</v>
      </c>
      <c r="I41" s="117">
        <f>'alle Daten'!Q41</f>
        <v>0</v>
      </c>
      <c r="J41" s="158">
        <f>'alle Daten'!U41</f>
        <v>28</v>
      </c>
      <c r="K41" s="120">
        <f>'alle Daten'!Z41</f>
        <v>20</v>
      </c>
      <c r="L41" s="119">
        <f>'alle Daten'!AA41</f>
        <v>0.7142857142857143</v>
      </c>
      <c r="M41" s="121">
        <f>'alle Daten'!AA41-'alle Daten'!Y41</f>
        <v>-0.10924369747899154</v>
      </c>
      <c r="N41" s="120">
        <f>'alle Daten'!AD41</f>
        <v>7</v>
      </c>
      <c r="O41" s="119">
        <f>'alle Daten'!AE41</f>
        <v>0.25</v>
      </c>
      <c r="P41" s="121">
        <f>'alle Daten'!AE41-'alle Daten'!AC41</f>
        <v>0.10294117647058823</v>
      </c>
      <c r="Q41" s="120">
        <f>'alle Daten'!AH41</f>
        <v>1</v>
      </c>
      <c r="R41" s="119">
        <f>'alle Daten'!AI41</f>
        <v>3.5714285714285712E-2</v>
      </c>
      <c r="S41" s="149">
        <f>'alle Daten'!AI41-'alle Daten'!AG41</f>
        <v>6.3025210084033598E-3</v>
      </c>
    </row>
    <row r="42" spans="2:19" x14ac:dyDescent="0.3">
      <c r="B42" s="148" t="s">
        <v>74</v>
      </c>
      <c r="C42" s="144" t="s">
        <v>87</v>
      </c>
      <c r="D42" s="130" t="s">
        <v>88</v>
      </c>
      <c r="E42" s="117">
        <f>'alle Daten'!F42</f>
        <v>728</v>
      </c>
      <c r="F42" s="117">
        <f>'alle Daten'!J42</f>
        <v>176</v>
      </c>
      <c r="G42" s="119">
        <f>'alle Daten'!N42</f>
        <v>0.24175824175824176</v>
      </c>
      <c r="H42" s="118">
        <f>'alle Daten'!O42</f>
        <v>-1.6349866349866321E-2</v>
      </c>
      <c r="I42" s="117">
        <f>'alle Daten'!Q42</f>
        <v>4</v>
      </c>
      <c r="J42" s="158">
        <f>'alle Daten'!U42</f>
        <v>172</v>
      </c>
      <c r="K42" s="120">
        <f>'alle Daten'!Z42</f>
        <v>139</v>
      </c>
      <c r="L42" s="119">
        <f>'alle Daten'!AA42</f>
        <v>0.80813953488372092</v>
      </c>
      <c r="M42" s="121">
        <f>'alle Daten'!AA42-'alle Daten'!Y42</f>
        <v>3.1543790202869904E-2</v>
      </c>
      <c r="N42" s="120">
        <f>'alle Daten'!AD42</f>
        <v>25</v>
      </c>
      <c r="O42" s="119">
        <f>'alle Daten'!AE42</f>
        <v>0.14534883720930233</v>
      </c>
      <c r="P42" s="121">
        <f>'alle Daten'!AE42-'alle Daten'!AC42</f>
        <v>-1.954477981197425E-2</v>
      </c>
      <c r="Q42" s="120">
        <f>'alle Daten'!AH42</f>
        <v>8</v>
      </c>
      <c r="R42" s="119">
        <f>'alle Daten'!AI42</f>
        <v>4.6511627906976744E-2</v>
      </c>
      <c r="S42" s="149">
        <f>'alle Daten'!AI42-'alle Daten'!AG42</f>
        <v>9.277585353785256E-3</v>
      </c>
    </row>
    <row r="43" spans="2:19" x14ac:dyDescent="0.3">
      <c r="B43" s="148" t="s">
        <v>74</v>
      </c>
      <c r="C43" s="144" t="s">
        <v>89</v>
      </c>
      <c r="D43" s="130" t="s">
        <v>90</v>
      </c>
      <c r="E43" s="117">
        <f>'alle Daten'!F43</f>
        <v>151</v>
      </c>
      <c r="F43" s="117">
        <f>'alle Daten'!J43</f>
        <v>86</v>
      </c>
      <c r="G43" s="119">
        <f>'alle Daten'!N43</f>
        <v>0.56953642384105962</v>
      </c>
      <c r="H43" s="118">
        <f>'alle Daten'!O43</f>
        <v>-0.12137266706803129</v>
      </c>
      <c r="I43" s="117">
        <f>'alle Daten'!Q43</f>
        <v>2</v>
      </c>
      <c r="J43" s="158">
        <f>'alle Daten'!U43</f>
        <v>84</v>
      </c>
      <c r="K43" s="120">
        <f>'alle Daten'!Z43</f>
        <v>59</v>
      </c>
      <c r="L43" s="119">
        <f>'alle Daten'!AA43</f>
        <v>0.70238095238095233</v>
      </c>
      <c r="M43" s="121">
        <f>'alle Daten'!AA43-'alle Daten'!Y43</f>
        <v>-4.7619047619047672E-2</v>
      </c>
      <c r="N43" s="120">
        <f>'alle Daten'!AD43</f>
        <v>25</v>
      </c>
      <c r="O43" s="119">
        <f>'alle Daten'!AE43</f>
        <v>0.29761904761904762</v>
      </c>
      <c r="P43" s="121">
        <f>'alle Daten'!AE43-'alle Daten'!AC43</f>
        <v>8.3333333333333343E-2</v>
      </c>
      <c r="Q43" s="120">
        <f>'alle Daten'!AH43</f>
        <v>0</v>
      </c>
      <c r="R43" s="119">
        <f>'alle Daten'!AI43</f>
        <v>0</v>
      </c>
      <c r="S43" s="149">
        <f>'alle Daten'!AI43-'alle Daten'!AG43</f>
        <v>-3.5714285714285712E-2</v>
      </c>
    </row>
    <row r="44" spans="2:19" x14ac:dyDescent="0.3">
      <c r="B44" s="148" t="s">
        <v>74</v>
      </c>
      <c r="C44" s="144" t="s">
        <v>91</v>
      </c>
      <c r="D44" s="130" t="s">
        <v>92</v>
      </c>
      <c r="E44" s="117">
        <f>'alle Daten'!F44</f>
        <v>441</v>
      </c>
      <c r="F44" s="117">
        <f>'alle Daten'!J44</f>
        <v>81</v>
      </c>
      <c r="G44" s="119">
        <f>'alle Daten'!N44</f>
        <v>0.18367346938775511</v>
      </c>
      <c r="H44" s="118">
        <f>'alle Daten'!O44</f>
        <v>-0.12496850592088685</v>
      </c>
      <c r="I44" s="117">
        <f>'alle Daten'!Q44</f>
        <v>3</v>
      </c>
      <c r="J44" s="158">
        <f>'alle Daten'!U44</f>
        <v>78</v>
      </c>
      <c r="K44" s="120">
        <f>'alle Daten'!Z44</f>
        <v>42</v>
      </c>
      <c r="L44" s="119">
        <f>'alle Daten'!AA44</f>
        <v>0.53846153846153844</v>
      </c>
      <c r="M44" s="121">
        <f>'alle Daten'!AA44-'alle Daten'!Y44</f>
        <v>0.17544783983140144</v>
      </c>
      <c r="N44" s="120">
        <f>'alle Daten'!AD44</f>
        <v>34</v>
      </c>
      <c r="O44" s="119">
        <f>'alle Daten'!AE44</f>
        <v>0.4358974358974359</v>
      </c>
      <c r="P44" s="121">
        <f>'alle Daten'!AE44-'alle Daten'!AC44</f>
        <v>-0.1462943449244819</v>
      </c>
      <c r="Q44" s="120">
        <f>'alle Daten'!AH44</f>
        <v>2</v>
      </c>
      <c r="R44" s="119">
        <f>'alle Daten'!AI44</f>
        <v>2.564102564102564E-2</v>
      </c>
      <c r="S44" s="149">
        <f>'alle Daten'!AI44-'alle Daten'!AG44</f>
        <v>-1.7562346329469611E-3</v>
      </c>
    </row>
    <row r="45" spans="2:19" x14ac:dyDescent="0.3">
      <c r="B45" s="148" t="s">
        <v>74</v>
      </c>
      <c r="C45" s="144" t="s">
        <v>93</v>
      </c>
      <c r="D45" s="130" t="s">
        <v>94</v>
      </c>
      <c r="E45" s="117">
        <f>'alle Daten'!F45</f>
        <v>190</v>
      </c>
      <c r="F45" s="117">
        <f>'alle Daten'!J45</f>
        <v>37</v>
      </c>
      <c r="G45" s="119">
        <f>'alle Daten'!N45</f>
        <v>0.19473684210526315</v>
      </c>
      <c r="H45" s="118">
        <f>'alle Daten'!O45</f>
        <v>-2.1609311740890702E-2</v>
      </c>
      <c r="I45" s="117">
        <f>'alle Daten'!Q45</f>
        <v>0</v>
      </c>
      <c r="J45" s="158">
        <f>'alle Daten'!U45</f>
        <v>37</v>
      </c>
      <c r="K45" s="120">
        <f>'alle Daten'!Z45</f>
        <v>9</v>
      </c>
      <c r="L45" s="119">
        <f>'alle Daten'!AA45</f>
        <v>0.24324324324324326</v>
      </c>
      <c r="M45" s="121">
        <f>'alle Daten'!AA45-'alle Daten'!Y45</f>
        <v>-1.2012012012011797E-3</v>
      </c>
      <c r="N45" s="120">
        <f>'alle Daten'!AD45</f>
        <v>27</v>
      </c>
      <c r="O45" s="119">
        <f>'alle Daten'!AE45</f>
        <v>0.72972972972972971</v>
      </c>
      <c r="P45" s="121">
        <f>'alle Daten'!AE45-'alle Daten'!AC45</f>
        <v>8.5285285285285228E-2</v>
      </c>
      <c r="Q45" s="120">
        <f>'alle Daten'!AH45</f>
        <v>1</v>
      </c>
      <c r="R45" s="119">
        <f>'alle Daten'!AI45</f>
        <v>2.7027027027027029E-2</v>
      </c>
      <c r="S45" s="149">
        <f>'alle Daten'!AI45-'alle Daten'!AG45</f>
        <v>4.8048048048048055E-3</v>
      </c>
    </row>
    <row r="46" spans="2:19" x14ac:dyDescent="0.3">
      <c r="B46" s="148" t="s">
        <v>74</v>
      </c>
      <c r="C46" s="144" t="s">
        <v>95</v>
      </c>
      <c r="D46" s="130" t="s">
        <v>96</v>
      </c>
      <c r="E46" s="117">
        <f>'alle Daten'!F46</f>
        <v>510</v>
      </c>
      <c r="F46" s="117">
        <f>'alle Daten'!J46</f>
        <v>45</v>
      </c>
      <c r="G46" s="119">
        <f>'alle Daten'!N46</f>
        <v>8.8235294117647065E-2</v>
      </c>
      <c r="H46" s="118">
        <f>'alle Daten'!O46</f>
        <v>-0.15566714490674316</v>
      </c>
      <c r="I46" s="117">
        <f>'alle Daten'!Q46</f>
        <v>0</v>
      </c>
      <c r="J46" s="158">
        <f>'alle Daten'!U46</f>
        <v>45</v>
      </c>
      <c r="K46" s="120">
        <f>'alle Daten'!Z46</f>
        <v>22</v>
      </c>
      <c r="L46" s="119">
        <f>'alle Daten'!AA46</f>
        <v>0.48888888888888887</v>
      </c>
      <c r="M46" s="121">
        <f>'alle Daten'!AA46-'alle Daten'!Y46</f>
        <v>0.15811965811965811</v>
      </c>
      <c r="N46" s="120">
        <f>'alle Daten'!AD46</f>
        <v>23</v>
      </c>
      <c r="O46" s="119">
        <f>'alle Daten'!AE46</f>
        <v>0.51111111111111107</v>
      </c>
      <c r="P46" s="121">
        <f>'alle Daten'!AE46-'alle Daten'!AC46</f>
        <v>-0.10427350427350435</v>
      </c>
      <c r="Q46" s="120">
        <f>'alle Daten'!AH46</f>
        <v>0</v>
      </c>
      <c r="R46" s="119">
        <f>'alle Daten'!AI46</f>
        <v>0</v>
      </c>
      <c r="S46" s="149">
        <f>'alle Daten'!AI46-'alle Daten'!AG46</f>
        <v>-2.3076923076923078E-2</v>
      </c>
    </row>
    <row r="47" spans="2:19" x14ac:dyDescent="0.3">
      <c r="B47" s="148" t="s">
        <v>74</v>
      </c>
      <c r="C47" s="144" t="s">
        <v>97</v>
      </c>
      <c r="D47" s="130" t="s">
        <v>98</v>
      </c>
      <c r="E47" s="117">
        <f>'alle Daten'!F47</f>
        <v>283</v>
      </c>
      <c r="F47" s="117">
        <f>'alle Daten'!J47</f>
        <v>97</v>
      </c>
      <c r="G47" s="119">
        <f>'alle Daten'!N47</f>
        <v>0.34275618374558303</v>
      </c>
      <c r="H47" s="118">
        <f>'alle Daten'!O47</f>
        <v>-0.1423923311059021</v>
      </c>
      <c r="I47" s="117">
        <f>'alle Daten'!Q47</f>
        <v>0</v>
      </c>
      <c r="J47" s="158">
        <f>'alle Daten'!U47</f>
        <v>97</v>
      </c>
      <c r="K47" s="120">
        <f>'alle Daten'!Z47</f>
        <v>69</v>
      </c>
      <c r="L47" s="119">
        <f>'alle Daten'!AA47</f>
        <v>0.71134020618556704</v>
      </c>
      <c r="M47" s="121">
        <f>'alle Daten'!AA47-'alle Daten'!Y47</f>
        <v>5.1476260607335789E-2</v>
      </c>
      <c r="N47" s="120">
        <f>'alle Daten'!AD47</f>
        <v>26</v>
      </c>
      <c r="O47" s="119">
        <f>'alle Daten'!AE47</f>
        <v>0.26804123711340205</v>
      </c>
      <c r="P47" s="121">
        <f>'alle Daten'!AE47-'alle Daten'!AC47</f>
        <v>-7.2094817308366643E-2</v>
      </c>
      <c r="Q47" s="120">
        <f>'alle Daten'!AH47</f>
        <v>2</v>
      </c>
      <c r="R47" s="119">
        <f>'alle Daten'!AI47</f>
        <v>2.0618556701030927E-2</v>
      </c>
      <c r="S47" s="149">
        <f>'alle Daten'!AI47-'alle Daten'!AG47</f>
        <v>2.0618556701030927E-2</v>
      </c>
    </row>
    <row r="48" spans="2:19" x14ac:dyDescent="0.3">
      <c r="B48" s="148" t="s">
        <v>74</v>
      </c>
      <c r="C48" s="144" t="s">
        <v>99</v>
      </c>
      <c r="D48" s="130" t="s">
        <v>100</v>
      </c>
      <c r="E48" s="117">
        <f>'alle Daten'!F48</f>
        <v>231</v>
      </c>
      <c r="F48" s="117">
        <f>'alle Daten'!J48</f>
        <v>89</v>
      </c>
      <c r="G48" s="119">
        <f>'alle Daten'!N48</f>
        <v>0.38528138528138528</v>
      </c>
      <c r="H48" s="118">
        <f>'alle Daten'!O48</f>
        <v>-4.1442752649649195E-2</v>
      </c>
      <c r="I48" s="117">
        <f>'alle Daten'!Q48</f>
        <v>1</v>
      </c>
      <c r="J48" s="158">
        <f>'alle Daten'!U48</f>
        <v>88</v>
      </c>
      <c r="K48" s="120">
        <f>'alle Daten'!Z48</f>
        <v>40</v>
      </c>
      <c r="L48" s="119">
        <f>'alle Daten'!AA48</f>
        <v>0.45454545454545453</v>
      </c>
      <c r="M48" s="121">
        <f>'alle Daten'!AA48-'alle Daten'!Y48</f>
        <v>0.23579545454545453</v>
      </c>
      <c r="N48" s="120">
        <f>'alle Daten'!AD48</f>
        <v>46</v>
      </c>
      <c r="O48" s="119">
        <f>'alle Daten'!AE48</f>
        <v>0.52272727272727271</v>
      </c>
      <c r="P48" s="121">
        <f>'alle Daten'!AE48-'alle Daten'!AC48</f>
        <v>4.3560606060606022E-2</v>
      </c>
      <c r="Q48" s="120">
        <f>'alle Daten'!AH48</f>
        <v>2</v>
      </c>
      <c r="R48" s="119">
        <f>'alle Daten'!AI48</f>
        <v>2.2727272727272728E-2</v>
      </c>
      <c r="S48" s="149">
        <f>'alle Daten'!AI48-'alle Daten'!AG48</f>
        <v>-0.25852272727272729</v>
      </c>
    </row>
    <row r="49" spans="2:19" x14ac:dyDescent="0.3">
      <c r="B49" s="148" t="s">
        <v>74</v>
      </c>
      <c r="C49" s="144" t="s">
        <v>101</v>
      </c>
      <c r="D49" s="130" t="s">
        <v>102</v>
      </c>
      <c r="E49" s="117">
        <f>'alle Daten'!F49</f>
        <v>160</v>
      </c>
      <c r="F49" s="117">
        <f>'alle Daten'!J49</f>
        <v>35</v>
      </c>
      <c r="G49" s="119">
        <f>'alle Daten'!N49</f>
        <v>0.21875</v>
      </c>
      <c r="H49" s="118">
        <f>'alle Daten'!O49</f>
        <v>-9.119152046783624E-2</v>
      </c>
      <c r="I49" s="117">
        <f>'alle Daten'!Q49</f>
        <v>0</v>
      </c>
      <c r="J49" s="158">
        <f>'alle Daten'!U49</f>
        <v>35</v>
      </c>
      <c r="K49" s="120">
        <f>'alle Daten'!Z49</f>
        <v>22</v>
      </c>
      <c r="L49" s="119">
        <f>'alle Daten'!AA49</f>
        <v>0.62857142857142856</v>
      </c>
      <c r="M49" s="121">
        <f>'alle Daten'!AA49-'alle Daten'!Y49</f>
        <v>-0.14501347708894885</v>
      </c>
      <c r="N49" s="120">
        <f>'alle Daten'!AD49</f>
        <v>13</v>
      </c>
      <c r="O49" s="119">
        <f>'alle Daten'!AE49</f>
        <v>0.37142857142857144</v>
      </c>
      <c r="P49" s="121">
        <f>'alle Daten'!AE49-'alle Daten'!AC49</f>
        <v>0.18274932614555256</v>
      </c>
      <c r="Q49" s="120">
        <f>'alle Daten'!AH49</f>
        <v>0</v>
      </c>
      <c r="R49" s="119">
        <f>'alle Daten'!AI49</f>
        <v>0</v>
      </c>
      <c r="S49" s="149">
        <f>'alle Daten'!AI49-'alle Daten'!AG49</f>
        <v>-1.8867924528301886E-2</v>
      </c>
    </row>
    <row r="50" spans="2:19" x14ac:dyDescent="0.3">
      <c r="B50" s="148" t="s">
        <v>74</v>
      </c>
      <c r="C50" s="144" t="s">
        <v>103</v>
      </c>
      <c r="D50" s="130" t="s">
        <v>104</v>
      </c>
      <c r="E50" s="117">
        <f>'alle Daten'!F50</f>
        <v>369</v>
      </c>
      <c r="F50" s="117">
        <f>'alle Daten'!J50</f>
        <v>104</v>
      </c>
      <c r="G50" s="119">
        <f>'alle Daten'!N50</f>
        <v>0.28184281842818426</v>
      </c>
      <c r="H50" s="118">
        <f>'alle Daten'!O50</f>
        <v>-8.0087476477981978E-2</v>
      </c>
      <c r="I50" s="117">
        <f>'alle Daten'!Q50</f>
        <v>0</v>
      </c>
      <c r="J50" s="158">
        <f>'alle Daten'!U50</f>
        <v>104</v>
      </c>
      <c r="K50" s="120">
        <f>'alle Daten'!Z50</f>
        <v>58</v>
      </c>
      <c r="L50" s="119">
        <f>'alle Daten'!AA50</f>
        <v>0.55769230769230771</v>
      </c>
      <c r="M50" s="121">
        <f>'alle Daten'!AA50-'alle Daten'!Y50</f>
        <v>-7.9344729344729359E-2</v>
      </c>
      <c r="N50" s="120">
        <f>'alle Daten'!AD50</f>
        <v>30</v>
      </c>
      <c r="O50" s="119">
        <f>'alle Daten'!AE50</f>
        <v>0.28846153846153844</v>
      </c>
      <c r="P50" s="121">
        <f>'alle Daten'!AE50-'alle Daten'!AC50</f>
        <v>5.142450142450139E-2</v>
      </c>
      <c r="Q50" s="120">
        <f>'alle Daten'!AH50</f>
        <v>16</v>
      </c>
      <c r="R50" s="119">
        <f>'alle Daten'!AI50</f>
        <v>0.15384615384615385</v>
      </c>
      <c r="S50" s="149">
        <f>'alle Daten'!AI50-'alle Daten'!AG50</f>
        <v>2.7920227920227941E-2</v>
      </c>
    </row>
    <row r="51" spans="2:19" x14ac:dyDescent="0.3">
      <c r="B51" s="148" t="s">
        <v>74</v>
      </c>
      <c r="C51" s="144" t="s">
        <v>105</v>
      </c>
      <c r="D51" s="130" t="s">
        <v>106</v>
      </c>
      <c r="E51" s="117">
        <f>'alle Daten'!F51</f>
        <v>608</v>
      </c>
      <c r="F51" s="117">
        <f>'alle Daten'!J51</f>
        <v>111</v>
      </c>
      <c r="G51" s="119">
        <f>'alle Daten'!N51</f>
        <v>0.18256578947368421</v>
      </c>
      <c r="H51" s="118">
        <f>'alle Daten'!O51</f>
        <v>5.0094060879176949E-2</v>
      </c>
      <c r="I51" s="117">
        <f>'alle Daten'!Q51</f>
        <v>0</v>
      </c>
      <c r="J51" s="158">
        <f>'alle Daten'!U51</f>
        <v>111</v>
      </c>
      <c r="K51" s="120">
        <f>'alle Daten'!Z51</f>
        <v>48</v>
      </c>
      <c r="L51" s="119">
        <f>'alle Daten'!AA51</f>
        <v>0.43243243243243246</v>
      </c>
      <c r="M51" s="121">
        <f>'alle Daten'!AA51-'alle Daten'!Y51</f>
        <v>-0.26268951878707969</v>
      </c>
      <c r="N51" s="120">
        <f>'alle Daten'!AD51</f>
        <v>60</v>
      </c>
      <c r="O51" s="119">
        <f>'alle Daten'!AE51</f>
        <v>0.54054054054054057</v>
      </c>
      <c r="P51" s="121">
        <f>'alle Daten'!AE51-'alle Daten'!AC51</f>
        <v>0.27224785761371129</v>
      </c>
      <c r="Q51" s="120">
        <f>'alle Daten'!AH51</f>
        <v>3</v>
      </c>
      <c r="R51" s="119">
        <f>'alle Daten'!AI51</f>
        <v>2.7027027027027029E-2</v>
      </c>
      <c r="S51" s="149">
        <f>'alle Daten'!AI51-'alle Daten'!AG51</f>
        <v>1.4831905075807516E-2</v>
      </c>
    </row>
    <row r="52" spans="2:19" x14ac:dyDescent="0.3">
      <c r="B52" s="148" t="s">
        <v>74</v>
      </c>
      <c r="C52" s="144" t="s">
        <v>107</v>
      </c>
      <c r="D52" s="130" t="s">
        <v>108</v>
      </c>
      <c r="E52" s="117">
        <f>'alle Daten'!F52</f>
        <v>326</v>
      </c>
      <c r="F52" s="117">
        <f>'alle Daten'!J52</f>
        <v>75</v>
      </c>
      <c r="G52" s="119">
        <f>'alle Daten'!N52</f>
        <v>0.23006134969325154</v>
      </c>
      <c r="H52" s="118">
        <f>'alle Daten'!O52</f>
        <v>-2.5556627834838364E-2</v>
      </c>
      <c r="I52" s="117">
        <f>'alle Daten'!Q52</f>
        <v>1</v>
      </c>
      <c r="J52" s="158">
        <f>'alle Daten'!U52</f>
        <v>74</v>
      </c>
      <c r="K52" s="120">
        <f>'alle Daten'!Z52</f>
        <v>30</v>
      </c>
      <c r="L52" s="119">
        <f>'alle Daten'!AA52</f>
        <v>0.40540540540540543</v>
      </c>
      <c r="M52" s="121">
        <f>'alle Daten'!AA52-'alle Daten'!Y52</f>
        <v>-3.9039039039038992E-2</v>
      </c>
      <c r="N52" s="120">
        <f>'alle Daten'!AD52</f>
        <v>44</v>
      </c>
      <c r="O52" s="119">
        <f>'alle Daten'!AE52</f>
        <v>0.59459459459459463</v>
      </c>
      <c r="P52" s="121">
        <f>'alle Daten'!AE52-'alle Daten'!AC52</f>
        <v>9.4594594594594628E-2</v>
      </c>
      <c r="Q52" s="120">
        <f>'alle Daten'!AH52</f>
        <v>0</v>
      </c>
      <c r="R52" s="119">
        <f>'alle Daten'!AI52</f>
        <v>0</v>
      </c>
      <c r="S52" s="149">
        <f>'alle Daten'!AI52-'alle Daten'!AG52</f>
        <v>-4.4444444444444446E-2</v>
      </c>
    </row>
    <row r="53" spans="2:19" x14ac:dyDescent="0.3">
      <c r="B53" s="148" t="s">
        <v>74</v>
      </c>
      <c r="C53" s="144" t="s">
        <v>109</v>
      </c>
      <c r="D53" s="130" t="s">
        <v>110</v>
      </c>
      <c r="E53" s="117">
        <f>'alle Daten'!F53</f>
        <v>322</v>
      </c>
      <c r="F53" s="117">
        <f>'alle Daten'!J53</f>
        <v>102</v>
      </c>
      <c r="G53" s="119">
        <f>'alle Daten'!N53</f>
        <v>0.31677018633540371</v>
      </c>
      <c r="H53" s="118">
        <f>'alle Daten'!O53</f>
        <v>-0.10572221488040173</v>
      </c>
      <c r="I53" s="117">
        <f>'alle Daten'!Q53</f>
        <v>1</v>
      </c>
      <c r="J53" s="158">
        <f>'alle Daten'!U53</f>
        <v>101</v>
      </c>
      <c r="K53" s="120">
        <f>'alle Daten'!Z53</f>
        <v>94</v>
      </c>
      <c r="L53" s="119">
        <f>'alle Daten'!AA53</f>
        <v>0.93069306930693074</v>
      </c>
      <c r="M53" s="121">
        <f>'alle Daten'!AA53-'alle Daten'!Y53</f>
        <v>0.1480843736547568</v>
      </c>
      <c r="N53" s="120">
        <f>'alle Daten'!AD53</f>
        <v>6</v>
      </c>
      <c r="O53" s="119">
        <f>'alle Daten'!AE53</f>
        <v>5.9405940594059403E-2</v>
      </c>
      <c r="P53" s="121">
        <f>'alle Daten'!AE53-'alle Daten'!AC53</f>
        <v>-0.12899985650738988</v>
      </c>
      <c r="Q53" s="120">
        <f>'alle Daten'!AH53</f>
        <v>1</v>
      </c>
      <c r="R53" s="119">
        <f>'alle Daten'!AI53</f>
        <v>9.9009900990099011E-3</v>
      </c>
      <c r="S53" s="149">
        <f>'alle Daten'!AI53-'alle Daten'!AG53</f>
        <v>-1.9084517147366913E-2</v>
      </c>
    </row>
    <row r="54" spans="2:19" x14ac:dyDescent="0.3">
      <c r="B54" s="148" t="s">
        <v>74</v>
      </c>
      <c r="C54" s="144" t="s">
        <v>111</v>
      </c>
      <c r="D54" s="130" t="s">
        <v>112</v>
      </c>
      <c r="E54" s="117">
        <f>'alle Daten'!F54</f>
        <v>577</v>
      </c>
      <c r="F54" s="117">
        <f>'alle Daten'!J54</f>
        <v>146</v>
      </c>
      <c r="G54" s="119">
        <f>'alle Daten'!N54</f>
        <v>0.2530329289428076</v>
      </c>
      <c r="H54" s="118">
        <f>'alle Daten'!O54</f>
        <v>-9.8318422408543771E-2</v>
      </c>
      <c r="I54" s="117">
        <f>'alle Daten'!Q54</f>
        <v>3</v>
      </c>
      <c r="J54" s="158">
        <f>'alle Daten'!U54</f>
        <v>143</v>
      </c>
      <c r="K54" s="120">
        <f>'alle Daten'!Z54</f>
        <v>118</v>
      </c>
      <c r="L54" s="119">
        <f>'alle Daten'!AA54</f>
        <v>0.82517482517482521</v>
      </c>
      <c r="M54" s="121">
        <f>'alle Daten'!AA54-'alle Daten'!Y54</f>
        <v>-8.9715162885893873E-3</v>
      </c>
      <c r="N54" s="120">
        <f>'alle Daten'!AD54</f>
        <v>20</v>
      </c>
      <c r="O54" s="119">
        <f>'alle Daten'!AE54</f>
        <v>0.13986013986013987</v>
      </c>
      <c r="P54" s="121">
        <f>'alle Daten'!AE54-'alle Daten'!AC54</f>
        <v>5.6933310591847183E-2</v>
      </c>
      <c r="Q54" s="120">
        <f>'alle Daten'!AH54</f>
        <v>5</v>
      </c>
      <c r="R54" s="119">
        <f>'alle Daten'!AI54</f>
        <v>3.4965034965034968E-2</v>
      </c>
      <c r="S54" s="149">
        <f>'alle Daten'!AI54-'alle Daten'!AG54</f>
        <v>-3.8205696742282101E-2</v>
      </c>
    </row>
    <row r="55" spans="2:19" x14ac:dyDescent="0.3">
      <c r="B55" s="148" t="s">
        <v>74</v>
      </c>
      <c r="C55" s="144" t="s">
        <v>113</v>
      </c>
      <c r="D55" s="130" t="s">
        <v>114</v>
      </c>
      <c r="E55" s="117">
        <f>'alle Daten'!F55</f>
        <v>27</v>
      </c>
      <c r="F55" s="117">
        <f>'alle Daten'!J55</f>
        <v>11</v>
      </c>
      <c r="G55" s="119">
        <f>'alle Daten'!N55</f>
        <v>0.40740740740740738</v>
      </c>
      <c r="H55" s="118">
        <f>'alle Daten'!O55</f>
        <v>4.3771043771043738E-2</v>
      </c>
      <c r="I55" s="117">
        <f>'alle Daten'!Q55</f>
        <v>1</v>
      </c>
      <c r="J55" s="158">
        <f>'alle Daten'!U55</f>
        <v>10</v>
      </c>
      <c r="K55" s="120">
        <f>'alle Daten'!Z55</f>
        <v>1</v>
      </c>
      <c r="L55" s="119">
        <f>'alle Daten'!AA55</f>
        <v>0.1</v>
      </c>
      <c r="M55" s="121">
        <f>'alle Daten'!AA55-'alle Daten'!Y55</f>
        <v>-0.15</v>
      </c>
      <c r="N55" s="120">
        <f>'alle Daten'!AD55</f>
        <v>9</v>
      </c>
      <c r="O55" s="119">
        <f>'alle Daten'!AE55</f>
        <v>0.9</v>
      </c>
      <c r="P55" s="121">
        <f>'alle Daten'!AE55-'alle Daten'!AC55</f>
        <v>0.15000000000000002</v>
      </c>
      <c r="Q55" s="120">
        <f>'alle Daten'!AH55</f>
        <v>0</v>
      </c>
      <c r="R55" s="119">
        <f>'alle Daten'!AI55</f>
        <v>0</v>
      </c>
      <c r="S55" s="149">
        <f>'alle Daten'!AI55-'alle Daten'!AG55</f>
        <v>0</v>
      </c>
    </row>
    <row r="56" spans="2:19" x14ac:dyDescent="0.3">
      <c r="B56" s="148" t="s">
        <v>74</v>
      </c>
      <c r="C56" s="144" t="s">
        <v>115</v>
      </c>
      <c r="D56" s="130" t="s">
        <v>116</v>
      </c>
      <c r="E56" s="117">
        <f>'alle Daten'!F56</f>
        <v>205</v>
      </c>
      <c r="F56" s="117">
        <f>'alle Daten'!J56</f>
        <v>66</v>
      </c>
      <c r="G56" s="119">
        <f>'alle Daten'!N56</f>
        <v>0.32195121951219513</v>
      </c>
      <c r="H56" s="118">
        <f>'alle Daten'!O56</f>
        <v>1.4258911819887421E-2</v>
      </c>
      <c r="I56" s="117">
        <f>'alle Daten'!Q56</f>
        <v>1</v>
      </c>
      <c r="J56" s="158">
        <f>'alle Daten'!U56</f>
        <v>65</v>
      </c>
      <c r="K56" s="120">
        <f>'alle Daten'!Z56</f>
        <v>30</v>
      </c>
      <c r="L56" s="119">
        <f>'alle Daten'!AA56</f>
        <v>0.46153846153846156</v>
      </c>
      <c r="M56" s="121">
        <f>'alle Daten'!AA56-'alle Daten'!Y56</f>
        <v>-0.15512820512820513</v>
      </c>
      <c r="N56" s="120">
        <f>'alle Daten'!AD56</f>
        <v>24</v>
      </c>
      <c r="O56" s="119">
        <f>'alle Daten'!AE56</f>
        <v>0.36923076923076925</v>
      </c>
      <c r="P56" s="121">
        <f>'alle Daten'!AE56-'alle Daten'!AC56</f>
        <v>6.9230769230769262E-2</v>
      </c>
      <c r="Q56" s="120">
        <f>'alle Daten'!AH56</f>
        <v>11</v>
      </c>
      <c r="R56" s="119">
        <f>'alle Daten'!AI56</f>
        <v>0.16923076923076924</v>
      </c>
      <c r="S56" s="149">
        <f>'alle Daten'!AI56-'alle Daten'!AG56</f>
        <v>0.11923076923076924</v>
      </c>
    </row>
    <row r="57" spans="2:19" x14ac:dyDescent="0.3">
      <c r="B57" s="148" t="s">
        <v>124</v>
      </c>
      <c r="C57" s="144" t="s">
        <v>117</v>
      </c>
      <c r="D57" s="130" t="s">
        <v>118</v>
      </c>
      <c r="E57" s="117">
        <f>'alle Daten'!F57</f>
        <v>565</v>
      </c>
      <c r="F57" s="117">
        <f>'alle Daten'!J57</f>
        <v>153</v>
      </c>
      <c r="G57" s="119">
        <f>'alle Daten'!N57</f>
        <v>0.27079646017699116</v>
      </c>
      <c r="H57" s="118">
        <f>'alle Daten'!O57</f>
        <v>2.0373448332659527E-2</v>
      </c>
      <c r="I57" s="117">
        <f>'alle Daten'!Q57</f>
        <v>2</v>
      </c>
      <c r="J57" s="158">
        <f>'alle Daten'!U57</f>
        <v>151</v>
      </c>
      <c r="K57" s="120">
        <f>'alle Daten'!Z57</f>
        <v>63</v>
      </c>
      <c r="L57" s="119">
        <f>'alle Daten'!AA57</f>
        <v>0.41721854304635764</v>
      </c>
      <c r="M57" s="121">
        <f>'alle Daten'!AA57-'alle Daten'!Y57</f>
        <v>-0.16611479028697573</v>
      </c>
      <c r="N57" s="120">
        <f>'alle Daten'!AD57</f>
        <v>86</v>
      </c>
      <c r="O57" s="119">
        <f>'alle Daten'!AE57</f>
        <v>0.56953642384105962</v>
      </c>
      <c r="P57" s="121">
        <f>'alle Daten'!AE57-'alle Daten'!AC57</f>
        <v>0.18064753495217073</v>
      </c>
      <c r="Q57" s="120">
        <f>'alle Daten'!AH57</f>
        <v>2</v>
      </c>
      <c r="R57" s="119">
        <f>'alle Daten'!AI57</f>
        <v>1.3245033112582781E-2</v>
      </c>
      <c r="S57" s="149">
        <f>'alle Daten'!AI57-'alle Daten'!AG57</f>
        <v>-1.4532744665194995E-2</v>
      </c>
    </row>
    <row r="58" spans="2:19" x14ac:dyDescent="0.3">
      <c r="B58" s="148" t="s">
        <v>124</v>
      </c>
      <c r="C58" s="144" t="s">
        <v>119</v>
      </c>
      <c r="D58" s="130" t="s">
        <v>120</v>
      </c>
      <c r="E58" s="117">
        <f>'alle Daten'!F58</f>
        <v>355</v>
      </c>
      <c r="F58" s="117">
        <f>'alle Daten'!J58</f>
        <v>90</v>
      </c>
      <c r="G58" s="119">
        <f>'alle Daten'!N58</f>
        <v>0.25352112676056338</v>
      </c>
      <c r="H58" s="118">
        <f>'alle Daten'!O58</f>
        <v>-0.14877772381414928</v>
      </c>
      <c r="I58" s="117">
        <f>'alle Daten'!Q58</f>
        <v>0</v>
      </c>
      <c r="J58" s="158">
        <f>'alle Daten'!U58</f>
        <v>90</v>
      </c>
      <c r="K58" s="120">
        <f>'alle Daten'!Z58</f>
        <v>53</v>
      </c>
      <c r="L58" s="119">
        <f>'alle Daten'!AA58</f>
        <v>0.58888888888888891</v>
      </c>
      <c r="M58" s="121">
        <f>'alle Daten'!AA58-'alle Daten'!Y58</f>
        <v>9.9837793998377944E-2</v>
      </c>
      <c r="N58" s="120">
        <f>'alle Daten'!AD58</f>
        <v>32</v>
      </c>
      <c r="O58" s="119">
        <f>'alle Daten'!AE58</f>
        <v>0.35555555555555557</v>
      </c>
      <c r="P58" s="121">
        <f>'alle Daten'!AE58-'alle Daten'!AC58</f>
        <v>-3.8605028386050289E-2</v>
      </c>
      <c r="Q58" s="120">
        <f>'alle Daten'!AH58</f>
        <v>5</v>
      </c>
      <c r="R58" s="119">
        <f>'alle Daten'!AI58</f>
        <v>5.5555555555555552E-2</v>
      </c>
      <c r="S58" s="149">
        <f>'alle Daten'!AI58-'alle Daten'!AG58</f>
        <v>-6.1232765612327655E-2</v>
      </c>
    </row>
    <row r="59" spans="2:19" x14ac:dyDescent="0.3">
      <c r="B59" s="148" t="s">
        <v>124</v>
      </c>
      <c r="C59" s="144" t="s">
        <v>121</v>
      </c>
      <c r="D59" s="130" t="s">
        <v>122</v>
      </c>
      <c r="E59" s="117">
        <f>'alle Daten'!F59</f>
        <v>410</v>
      </c>
      <c r="F59" s="117">
        <f>'alle Daten'!J59</f>
        <v>71</v>
      </c>
      <c r="G59" s="119">
        <f>'alle Daten'!N59</f>
        <v>0.17317073170731706</v>
      </c>
      <c r="H59" s="118">
        <f>'alle Daten'!O59</f>
        <v>-3.2017947537965968E-2</v>
      </c>
      <c r="I59" s="117">
        <f>'alle Daten'!Q59</f>
        <v>1</v>
      </c>
      <c r="J59" s="158">
        <f>'alle Daten'!U59</f>
        <v>70</v>
      </c>
      <c r="K59" s="120">
        <f>'alle Daten'!Z59</f>
        <v>37</v>
      </c>
      <c r="L59" s="119">
        <f>'alle Daten'!AA59</f>
        <v>0.52857142857142858</v>
      </c>
      <c r="M59" s="121">
        <f>'alle Daten'!AA59-'alle Daten'!Y59</f>
        <v>-6.9129720853858823E-2</v>
      </c>
      <c r="N59" s="120">
        <f>'alle Daten'!AD59</f>
        <v>30</v>
      </c>
      <c r="O59" s="119">
        <f>'alle Daten'!AE59</f>
        <v>0.42857142857142855</v>
      </c>
      <c r="P59" s="121">
        <f>'alle Daten'!AE59-'alle Daten'!AC59</f>
        <v>7.2249589490968769E-2</v>
      </c>
      <c r="Q59" s="120">
        <f>'alle Daten'!AH59</f>
        <v>3</v>
      </c>
      <c r="R59" s="119">
        <f>'alle Daten'!AI59</f>
        <v>4.2857142857142858E-2</v>
      </c>
      <c r="S59" s="149">
        <f>'alle Daten'!AI59-'alle Daten'!AG59</f>
        <v>-3.1198686371100154E-3</v>
      </c>
    </row>
    <row r="60" spans="2:19" x14ac:dyDescent="0.3">
      <c r="B60" s="148" t="s">
        <v>124</v>
      </c>
      <c r="C60" s="144" t="s">
        <v>123</v>
      </c>
      <c r="D60" s="130" t="s">
        <v>124</v>
      </c>
      <c r="E60" s="117">
        <f>'alle Daten'!F60</f>
        <v>1006</v>
      </c>
      <c r="F60" s="117">
        <f>'alle Daten'!J60</f>
        <v>150</v>
      </c>
      <c r="G60" s="119">
        <f>'alle Daten'!N60</f>
        <v>0.14910536779324055</v>
      </c>
      <c r="H60" s="118">
        <f>'alle Daten'!O60</f>
        <v>-9.2890865728416705E-2</v>
      </c>
      <c r="I60" s="117">
        <f>'alle Daten'!Q60</f>
        <v>2</v>
      </c>
      <c r="J60" s="158">
        <f>'alle Daten'!U60</f>
        <v>148</v>
      </c>
      <c r="K60" s="120">
        <f>'alle Daten'!Z60</f>
        <v>106</v>
      </c>
      <c r="L60" s="119">
        <f>'alle Daten'!AA60</f>
        <v>0.71621621621621623</v>
      </c>
      <c r="M60" s="121">
        <f>'alle Daten'!AA60-'alle Daten'!Y60</f>
        <v>3.6374318983014686E-2</v>
      </c>
      <c r="N60" s="120">
        <f>'alle Daten'!AD60</f>
        <v>33</v>
      </c>
      <c r="O60" s="119">
        <f>'alle Daten'!AE60</f>
        <v>0.22297297297297297</v>
      </c>
      <c r="P60" s="121">
        <f>'alle Daten'!AE60-'alle Daten'!AC60</f>
        <v>-6.2760388847345472E-3</v>
      </c>
      <c r="Q60" s="120">
        <f>'alle Daten'!AH60</f>
        <v>9</v>
      </c>
      <c r="R60" s="119">
        <f>'alle Daten'!AI60</f>
        <v>6.0810810810810814E-2</v>
      </c>
      <c r="S60" s="149">
        <f>'alle Daten'!AI60-'alle Daten'!AG60</f>
        <v>-3.0098280098280097E-2</v>
      </c>
    </row>
    <row r="61" spans="2:19" x14ac:dyDescent="0.3">
      <c r="B61" s="148" t="s">
        <v>124</v>
      </c>
      <c r="C61" s="144" t="s">
        <v>125</v>
      </c>
      <c r="D61" s="130" t="s">
        <v>126</v>
      </c>
      <c r="E61" s="117">
        <f>'alle Daten'!F61</f>
        <v>271</v>
      </c>
      <c r="F61" s="117">
        <f>'alle Daten'!J61</f>
        <v>73</v>
      </c>
      <c r="G61" s="119">
        <f>'alle Daten'!N61</f>
        <v>0.26937269372693728</v>
      </c>
      <c r="H61" s="118">
        <f>'alle Daten'!O61</f>
        <v>-7.7797117593817411E-2</v>
      </c>
      <c r="I61" s="117">
        <f>'alle Daten'!Q61</f>
        <v>0</v>
      </c>
      <c r="J61" s="158">
        <f>'alle Daten'!U61</f>
        <v>73</v>
      </c>
      <c r="K61" s="120">
        <f>'alle Daten'!Z61</f>
        <v>38</v>
      </c>
      <c r="L61" s="119">
        <f>'alle Daten'!AA61</f>
        <v>0.52054794520547942</v>
      </c>
      <c r="M61" s="121">
        <f>'alle Daten'!AA61-'alle Daten'!Y61</f>
        <v>5.9009483667017859E-2</v>
      </c>
      <c r="N61" s="120">
        <f>'alle Daten'!AD61</f>
        <v>35</v>
      </c>
      <c r="O61" s="119">
        <f>'alle Daten'!AE61</f>
        <v>0.47945205479452052</v>
      </c>
      <c r="P61" s="121">
        <f>'alle Daten'!AE61-'alle Daten'!AC61</f>
        <v>-1.5053439710974004E-2</v>
      </c>
      <c r="Q61" s="120">
        <f>'alle Daten'!AH61</f>
        <v>0</v>
      </c>
      <c r="R61" s="119">
        <f>'alle Daten'!AI61</f>
        <v>0</v>
      </c>
      <c r="S61" s="149">
        <f>'alle Daten'!AI61-'alle Daten'!AG61</f>
        <v>-4.3956043956043959E-2</v>
      </c>
    </row>
    <row r="62" spans="2:19" x14ac:dyDescent="0.3">
      <c r="B62" s="148" t="s">
        <v>124</v>
      </c>
      <c r="C62" s="144" t="s">
        <v>127</v>
      </c>
      <c r="D62" s="130" t="s">
        <v>128</v>
      </c>
      <c r="E62" s="117">
        <f>'alle Daten'!F62</f>
        <v>317</v>
      </c>
      <c r="F62" s="117">
        <f>'alle Daten'!J62</f>
        <v>87</v>
      </c>
      <c r="G62" s="119">
        <f>'alle Daten'!N62</f>
        <v>0.27444794952681389</v>
      </c>
      <c r="H62" s="118">
        <f>'alle Daten'!O62</f>
        <v>1.6287712138089883E-2</v>
      </c>
      <c r="I62" s="117">
        <f>'alle Daten'!Q62</f>
        <v>3</v>
      </c>
      <c r="J62" s="158">
        <f>'alle Daten'!U62</f>
        <v>84</v>
      </c>
      <c r="K62" s="120">
        <f>'alle Daten'!Z62</f>
        <v>48</v>
      </c>
      <c r="L62" s="119">
        <f>'alle Daten'!AA62</f>
        <v>0.5714285714285714</v>
      </c>
      <c r="M62" s="121">
        <f>'alle Daten'!AA62-'alle Daten'!Y62</f>
        <v>0.11165845648604267</v>
      </c>
      <c r="N62" s="120">
        <f>'alle Daten'!AD62</f>
        <v>35</v>
      </c>
      <c r="O62" s="119">
        <f>'alle Daten'!AE62</f>
        <v>0.41666666666666669</v>
      </c>
      <c r="P62" s="121">
        <f>'alle Daten'!AE62-'alle Daten'!AC62</f>
        <v>-5.4597701149425248E-2</v>
      </c>
      <c r="Q62" s="120">
        <f>'alle Daten'!AH62</f>
        <v>1</v>
      </c>
      <c r="R62" s="119">
        <f>'alle Daten'!AI62</f>
        <v>1.1904761904761904E-2</v>
      </c>
      <c r="S62" s="149">
        <f>'alle Daten'!AI62-'alle Daten'!AG62</f>
        <v>-5.7060755336617405E-2</v>
      </c>
    </row>
    <row r="63" spans="2:19" x14ac:dyDescent="0.3">
      <c r="B63" s="148" t="s">
        <v>124</v>
      </c>
      <c r="C63" s="144" t="s">
        <v>129</v>
      </c>
      <c r="D63" s="130" t="s">
        <v>130</v>
      </c>
      <c r="E63" s="117">
        <f>'alle Daten'!F63</f>
        <v>340</v>
      </c>
      <c r="F63" s="117">
        <f>'alle Daten'!J63</f>
        <v>119</v>
      </c>
      <c r="G63" s="119">
        <f>'alle Daten'!N63</f>
        <v>0.35</v>
      </c>
      <c r="H63" s="118">
        <f>'alle Daten'!O63</f>
        <v>-4.3048128342246028E-2</v>
      </c>
      <c r="I63" s="117">
        <f>'alle Daten'!Q63</f>
        <v>2</v>
      </c>
      <c r="J63" s="158">
        <f>'alle Daten'!U63</f>
        <v>117</v>
      </c>
      <c r="K63" s="120">
        <f>'alle Daten'!Z63</f>
        <v>87</v>
      </c>
      <c r="L63" s="119">
        <f>'alle Daten'!AA63</f>
        <v>0.74358974358974361</v>
      </c>
      <c r="M63" s="121">
        <f>'alle Daten'!AA63-'alle Daten'!Y63</f>
        <v>-1.8648018648018572E-2</v>
      </c>
      <c r="N63" s="120">
        <f>'alle Daten'!AD63</f>
        <v>27</v>
      </c>
      <c r="O63" s="119">
        <f>'alle Daten'!AE63</f>
        <v>0.23076923076923078</v>
      </c>
      <c r="P63" s="121">
        <f>'alle Daten'!AE63-'alle Daten'!AC63</f>
        <v>0</v>
      </c>
      <c r="Q63" s="120">
        <f>'alle Daten'!AH63</f>
        <v>3</v>
      </c>
      <c r="R63" s="119">
        <f>'alle Daten'!AI63</f>
        <v>2.564102564102564E-2</v>
      </c>
      <c r="S63" s="149">
        <f>'alle Daten'!AI63-'alle Daten'!AG63</f>
        <v>1.8648018648018648E-2</v>
      </c>
    </row>
    <row r="64" spans="2:19" x14ac:dyDescent="0.3">
      <c r="B64" s="148" t="s">
        <v>124</v>
      </c>
      <c r="C64" s="144" t="s">
        <v>131</v>
      </c>
      <c r="D64" s="130" t="s">
        <v>132</v>
      </c>
      <c r="E64" s="117">
        <f>'alle Daten'!F64</f>
        <v>183</v>
      </c>
      <c r="F64" s="117">
        <f>'alle Daten'!J64</f>
        <v>47</v>
      </c>
      <c r="G64" s="119">
        <f>'alle Daten'!N64</f>
        <v>0.25683060109289618</v>
      </c>
      <c r="H64" s="118">
        <f>'alle Daten'!O64</f>
        <v>-0.10346351655416264</v>
      </c>
      <c r="I64" s="117">
        <f>'alle Daten'!Q64</f>
        <v>1</v>
      </c>
      <c r="J64" s="158">
        <f>'alle Daten'!U64</f>
        <v>46</v>
      </c>
      <c r="K64" s="120">
        <f>'alle Daten'!Z64</f>
        <v>5</v>
      </c>
      <c r="L64" s="119">
        <f>'alle Daten'!AA64</f>
        <v>0.10869565217391304</v>
      </c>
      <c r="M64" s="121">
        <f>'alle Daten'!AA64-'alle Daten'!Y64</f>
        <v>-7.4977817213842071E-2</v>
      </c>
      <c r="N64" s="120">
        <f>'alle Daten'!AD64</f>
        <v>41</v>
      </c>
      <c r="O64" s="119">
        <f>'alle Daten'!AE64</f>
        <v>0.89130434782608692</v>
      </c>
      <c r="P64" s="121">
        <f>'alle Daten'!AE64-'alle Daten'!AC64</f>
        <v>0.11579414374445429</v>
      </c>
      <c r="Q64" s="120">
        <f>'alle Daten'!AH64</f>
        <v>0</v>
      </c>
      <c r="R64" s="119">
        <f>'alle Daten'!AI64</f>
        <v>0</v>
      </c>
      <c r="S64" s="149">
        <f>'alle Daten'!AI64-'alle Daten'!AG64</f>
        <v>-4.0816326530612242E-2</v>
      </c>
    </row>
    <row r="65" spans="2:19" x14ac:dyDescent="0.3">
      <c r="B65" s="148" t="s">
        <v>124</v>
      </c>
      <c r="C65" s="144" t="s">
        <v>133</v>
      </c>
      <c r="D65" s="130" t="s">
        <v>134</v>
      </c>
      <c r="E65" s="117">
        <f>'alle Daten'!F65</f>
        <v>366</v>
      </c>
      <c r="F65" s="117">
        <f>'alle Daten'!J65</f>
        <v>77</v>
      </c>
      <c r="G65" s="119">
        <f>'alle Daten'!N65</f>
        <v>0.2103825136612022</v>
      </c>
      <c r="H65" s="118">
        <f>'alle Daten'!O65</f>
        <v>-5.4769001490312941E-2</v>
      </c>
      <c r="I65" s="117">
        <f>'alle Daten'!Q65</f>
        <v>0</v>
      </c>
      <c r="J65" s="158">
        <f>'alle Daten'!U65</f>
        <v>77</v>
      </c>
      <c r="K65" s="120">
        <f>'alle Daten'!Z65</f>
        <v>48</v>
      </c>
      <c r="L65" s="119">
        <f>'alle Daten'!AA65</f>
        <v>0.62337662337662336</v>
      </c>
      <c r="M65" s="121">
        <f>'alle Daten'!AA65-'alle Daten'!Y65</f>
        <v>-3.0469530469530492E-2</v>
      </c>
      <c r="N65" s="120">
        <f>'alle Daten'!AD65</f>
        <v>28</v>
      </c>
      <c r="O65" s="119">
        <f>'alle Daten'!AE65</f>
        <v>0.36363636363636365</v>
      </c>
      <c r="P65" s="121">
        <f>'alle Daten'!AE65-'alle Daten'!AC65</f>
        <v>4.6328671328671356E-2</v>
      </c>
      <c r="Q65" s="120">
        <f>'alle Daten'!AH65</f>
        <v>1</v>
      </c>
      <c r="R65" s="119">
        <f>'alle Daten'!AI65</f>
        <v>1.2987012987012988E-2</v>
      </c>
      <c r="S65" s="149">
        <f>'alle Daten'!AI65-'alle Daten'!AG65</f>
        <v>-1.585914085914086E-2</v>
      </c>
    </row>
    <row r="66" spans="2:19" x14ac:dyDescent="0.3">
      <c r="B66" s="148" t="s">
        <v>124</v>
      </c>
      <c r="C66" s="144" t="s">
        <v>135</v>
      </c>
      <c r="D66" s="130" t="s">
        <v>136</v>
      </c>
      <c r="E66" s="117">
        <f>'alle Daten'!F66</f>
        <v>453</v>
      </c>
      <c r="F66" s="117">
        <f>'alle Daten'!J66</f>
        <v>94</v>
      </c>
      <c r="G66" s="119">
        <f>'alle Daten'!N66</f>
        <v>0.20750551876379691</v>
      </c>
      <c r="H66" s="118">
        <f>'alle Daten'!O66</f>
        <v>-0.16238695435448264</v>
      </c>
      <c r="I66" s="117">
        <f>'alle Daten'!Q66</f>
        <v>0</v>
      </c>
      <c r="J66" s="158">
        <f>'alle Daten'!U66</f>
        <v>94</v>
      </c>
      <c r="K66" s="120">
        <f>'alle Daten'!Z66</f>
        <v>65</v>
      </c>
      <c r="L66" s="119">
        <f>'alle Daten'!AA66</f>
        <v>0.69148936170212771</v>
      </c>
      <c r="M66" s="121">
        <f>'alle Daten'!AA66-'alle Daten'!Y66</f>
        <v>3.8548185231539467E-2</v>
      </c>
      <c r="N66" s="120">
        <f>'alle Daten'!AD66</f>
        <v>25</v>
      </c>
      <c r="O66" s="119">
        <f>'alle Daten'!AE66</f>
        <v>0.26595744680851063</v>
      </c>
      <c r="P66" s="121">
        <f>'alle Daten'!AE66-'alle Daten'!AC66</f>
        <v>-5.7571964956195265E-2</v>
      </c>
      <c r="Q66" s="120">
        <f>'alle Daten'!AH66</f>
        <v>4</v>
      </c>
      <c r="R66" s="119">
        <f>'alle Daten'!AI66</f>
        <v>4.2553191489361701E-2</v>
      </c>
      <c r="S66" s="149">
        <f>'alle Daten'!AI66-'alle Daten'!AG66</f>
        <v>1.9023779724655819E-2</v>
      </c>
    </row>
    <row r="67" spans="2:19" x14ac:dyDescent="0.3">
      <c r="B67" s="148" t="s">
        <v>124</v>
      </c>
      <c r="C67" s="144" t="s">
        <v>137</v>
      </c>
      <c r="D67" s="130" t="s">
        <v>138</v>
      </c>
      <c r="E67" s="117">
        <f>'alle Daten'!F67</f>
        <v>742</v>
      </c>
      <c r="F67" s="117">
        <f>'alle Daten'!J67</f>
        <v>190</v>
      </c>
      <c r="G67" s="119">
        <f>'alle Daten'!N67</f>
        <v>0.2560646900269542</v>
      </c>
      <c r="H67" s="118">
        <f>'alle Daten'!O67</f>
        <v>-3.9360146574352994E-2</v>
      </c>
      <c r="I67" s="117">
        <f>'alle Daten'!Q67</f>
        <v>4</v>
      </c>
      <c r="J67" s="158">
        <f>'alle Daten'!U67</f>
        <v>186</v>
      </c>
      <c r="K67" s="120">
        <f>'alle Daten'!Z67</f>
        <v>124</v>
      </c>
      <c r="L67" s="119">
        <f>'alle Daten'!AA67</f>
        <v>0.66666666666666663</v>
      </c>
      <c r="M67" s="121">
        <f>'alle Daten'!AA67-'alle Daten'!Y67</f>
        <v>-1.494768310911887E-3</v>
      </c>
      <c r="N67" s="120">
        <f>'alle Daten'!AD67</f>
        <v>56</v>
      </c>
      <c r="O67" s="119">
        <f>'alle Daten'!AE67</f>
        <v>0.30107526881720431</v>
      </c>
      <c r="P67" s="121">
        <f>'alle Daten'!AE67-'alle Daten'!AC67</f>
        <v>5.111143256666173E-3</v>
      </c>
      <c r="Q67" s="120">
        <f>'alle Daten'!AH67</f>
        <v>6</v>
      </c>
      <c r="R67" s="119">
        <f>'alle Daten'!AI67</f>
        <v>3.2258064516129031E-2</v>
      </c>
      <c r="S67" s="149">
        <f>'alle Daten'!AI67-'alle Daten'!AG67</f>
        <v>-3.6163749457543762E-3</v>
      </c>
    </row>
    <row r="68" spans="2:19" x14ac:dyDescent="0.3">
      <c r="B68" s="148" t="s">
        <v>124</v>
      </c>
      <c r="C68" s="144" t="s">
        <v>139</v>
      </c>
      <c r="D68" s="130" t="s">
        <v>140</v>
      </c>
      <c r="E68" s="117">
        <f>'alle Daten'!F68</f>
        <v>263</v>
      </c>
      <c r="F68" s="117">
        <f>'alle Daten'!J68</f>
        <v>81</v>
      </c>
      <c r="G68" s="119">
        <f>'alle Daten'!N68</f>
        <v>0.30798479087452474</v>
      </c>
      <c r="H68" s="118">
        <f>'alle Daten'!O68</f>
        <v>-6.5254645745193574E-2</v>
      </c>
      <c r="I68" s="117">
        <f>'alle Daten'!Q68</f>
        <v>1</v>
      </c>
      <c r="J68" s="158">
        <f>'alle Daten'!U68</f>
        <v>80</v>
      </c>
      <c r="K68" s="120">
        <f>'alle Daten'!Z68</f>
        <v>60</v>
      </c>
      <c r="L68" s="119">
        <f>'alle Daten'!AA68</f>
        <v>0.75</v>
      </c>
      <c r="M68" s="121">
        <f>'alle Daten'!AA68-'alle Daten'!Y68</f>
        <v>0.17307692307692313</v>
      </c>
      <c r="N68" s="120">
        <f>'alle Daten'!AD68</f>
        <v>19</v>
      </c>
      <c r="O68" s="119">
        <f>'alle Daten'!AE68</f>
        <v>0.23749999999999999</v>
      </c>
      <c r="P68" s="121">
        <f>'alle Daten'!AE68-'alle Daten'!AC68</f>
        <v>-0.16634615384615387</v>
      </c>
      <c r="Q68" s="120">
        <f>'alle Daten'!AH68</f>
        <v>1</v>
      </c>
      <c r="R68" s="119">
        <f>'alle Daten'!AI68</f>
        <v>1.2500000000000001E-2</v>
      </c>
      <c r="S68" s="149">
        <f>'alle Daten'!AI68-'alle Daten'!AG68</f>
        <v>-6.7307692307692311E-3</v>
      </c>
    </row>
    <row r="69" spans="2:19" x14ac:dyDescent="0.3">
      <c r="B69" s="148" t="s">
        <v>160</v>
      </c>
      <c r="C69" s="144" t="s">
        <v>141</v>
      </c>
      <c r="D69" s="130" t="s">
        <v>142</v>
      </c>
      <c r="E69" s="117">
        <f>'alle Daten'!F69</f>
        <v>158</v>
      </c>
      <c r="F69" s="117">
        <f>'alle Daten'!J69</f>
        <v>99</v>
      </c>
      <c r="G69" s="119">
        <f>'alle Daten'!N69</f>
        <v>0.62658227848101267</v>
      </c>
      <c r="H69" s="118">
        <f>'alle Daten'!O69</f>
        <v>-0.15655025163946923</v>
      </c>
      <c r="I69" s="117">
        <f>'alle Daten'!Q69</f>
        <v>3</v>
      </c>
      <c r="J69" s="158">
        <f>'alle Daten'!U69</f>
        <v>96</v>
      </c>
      <c r="K69" s="120">
        <f>'alle Daten'!Z69</f>
        <v>88</v>
      </c>
      <c r="L69" s="119">
        <f>'alle Daten'!AA69</f>
        <v>0.91666666666666663</v>
      </c>
      <c r="M69" s="121">
        <f>'alle Daten'!AA69-'alle Daten'!Y69</f>
        <v>7.4146981627296604E-2</v>
      </c>
      <c r="N69" s="120">
        <f>'alle Daten'!AD69</f>
        <v>6</v>
      </c>
      <c r="O69" s="119">
        <f>'alle Daten'!AE69</f>
        <v>6.25E-2</v>
      </c>
      <c r="P69" s="121">
        <f>'alle Daten'!AE69-'alle Daten'!AC69</f>
        <v>-1.624015748031496E-2</v>
      </c>
      <c r="Q69" s="120">
        <f>'alle Daten'!AH69</f>
        <v>2</v>
      </c>
      <c r="R69" s="119">
        <f>'alle Daten'!AI69</f>
        <v>2.0833333333333332E-2</v>
      </c>
      <c r="S69" s="149">
        <f>'alle Daten'!AI69-'alle Daten'!AG69</f>
        <v>-5.7906824146981631E-2</v>
      </c>
    </row>
    <row r="70" spans="2:19" x14ac:dyDescent="0.3">
      <c r="B70" s="148" t="s">
        <v>160</v>
      </c>
      <c r="C70" s="144" t="s">
        <v>143</v>
      </c>
      <c r="D70" s="130" t="s">
        <v>144</v>
      </c>
      <c r="E70" s="117">
        <f>'alle Daten'!F70</f>
        <v>85</v>
      </c>
      <c r="F70" s="117">
        <f>'alle Daten'!J70</f>
        <v>26</v>
      </c>
      <c r="G70" s="119">
        <f>'alle Daten'!N70</f>
        <v>0.30588235294117649</v>
      </c>
      <c r="H70" s="118">
        <f>'alle Daten'!O70</f>
        <v>-1.8792971734148178E-2</v>
      </c>
      <c r="I70" s="117">
        <f>'alle Daten'!Q70</f>
        <v>0</v>
      </c>
      <c r="J70" s="158">
        <f>'alle Daten'!U70</f>
        <v>26</v>
      </c>
      <c r="K70" s="120">
        <f>'alle Daten'!Z70</f>
        <v>14</v>
      </c>
      <c r="L70" s="119">
        <f>'alle Daten'!AA70</f>
        <v>0.53846153846153844</v>
      </c>
      <c r="M70" s="121">
        <f>'alle Daten'!AA70-'alle Daten'!Y70</f>
        <v>-3.2051282051281937E-3</v>
      </c>
      <c r="N70" s="120">
        <f>'alle Daten'!AD70</f>
        <v>11</v>
      </c>
      <c r="O70" s="119">
        <f>'alle Daten'!AE70</f>
        <v>0.42307692307692307</v>
      </c>
      <c r="P70" s="121">
        <f>'alle Daten'!AE70-'alle Daten'!AC70</f>
        <v>-3.5256410256410242E-2</v>
      </c>
      <c r="Q70" s="120">
        <f>'alle Daten'!AH70</f>
        <v>1</v>
      </c>
      <c r="R70" s="119">
        <f>'alle Daten'!AI70</f>
        <v>3.8461538461538464E-2</v>
      </c>
      <c r="S70" s="149">
        <f>'alle Daten'!AI70-'alle Daten'!AG70</f>
        <v>3.8461538461538464E-2</v>
      </c>
    </row>
    <row r="71" spans="2:19" x14ac:dyDescent="0.3">
      <c r="B71" s="148" t="s">
        <v>160</v>
      </c>
      <c r="C71" s="144" t="s">
        <v>145</v>
      </c>
      <c r="D71" s="130" t="s">
        <v>146</v>
      </c>
      <c r="E71" s="117">
        <f>'alle Daten'!F71</f>
        <v>105</v>
      </c>
      <c r="F71" s="117">
        <f>'alle Daten'!J71</f>
        <v>40</v>
      </c>
      <c r="G71" s="119">
        <f>'alle Daten'!N71</f>
        <v>0.38095238095238093</v>
      </c>
      <c r="H71" s="118">
        <f>'alle Daten'!O71</f>
        <v>-0.20852130325814533</v>
      </c>
      <c r="I71" s="117">
        <f>'alle Daten'!Q71</f>
        <v>0</v>
      </c>
      <c r="J71" s="158">
        <f>'alle Daten'!U71</f>
        <v>40</v>
      </c>
      <c r="K71" s="120">
        <f>'alle Daten'!Z71</f>
        <v>34</v>
      </c>
      <c r="L71" s="119">
        <f>'alle Daten'!AA71</f>
        <v>0.85</v>
      </c>
      <c r="M71" s="121">
        <f>'alle Daten'!AA71-'alle Daten'!Y71</f>
        <v>0.15357142857142858</v>
      </c>
      <c r="N71" s="120">
        <f>'alle Daten'!AD71</f>
        <v>6</v>
      </c>
      <c r="O71" s="119">
        <f>'alle Daten'!AE71</f>
        <v>0.15</v>
      </c>
      <c r="P71" s="121">
        <f>'alle Daten'!AE71-'alle Daten'!AC71</f>
        <v>-0.1357142857142857</v>
      </c>
      <c r="Q71" s="120">
        <f>'alle Daten'!AH71</f>
        <v>0</v>
      </c>
      <c r="R71" s="119">
        <f>'alle Daten'!AI71</f>
        <v>0</v>
      </c>
      <c r="S71" s="149">
        <f>'alle Daten'!AI71-'alle Daten'!AG71</f>
        <v>-1.7857142857142856E-2</v>
      </c>
    </row>
    <row r="72" spans="2:19" x14ac:dyDescent="0.3">
      <c r="B72" s="148" t="s">
        <v>160</v>
      </c>
      <c r="C72" s="144" t="s">
        <v>147</v>
      </c>
      <c r="D72" s="130" t="s">
        <v>148</v>
      </c>
      <c r="E72" s="117">
        <f>'alle Daten'!F72</f>
        <v>102</v>
      </c>
      <c r="F72" s="117">
        <f>'alle Daten'!J72</f>
        <v>51</v>
      </c>
      <c r="G72" s="119">
        <f>'alle Daten'!N72</f>
        <v>0.5</v>
      </c>
      <c r="H72" s="118">
        <f>'alle Daten'!O72</f>
        <v>-0.125</v>
      </c>
      <c r="I72" s="117">
        <f>'alle Daten'!Q72</f>
        <v>1</v>
      </c>
      <c r="J72" s="158">
        <f>'alle Daten'!U72</f>
        <v>50</v>
      </c>
      <c r="K72" s="120">
        <f>'alle Daten'!Z72</f>
        <v>45</v>
      </c>
      <c r="L72" s="119">
        <f>'alle Daten'!AA72</f>
        <v>0.9</v>
      </c>
      <c r="M72" s="121">
        <f>'alle Daten'!AA72-'alle Daten'!Y72</f>
        <v>9.9999999999999978E-2</v>
      </c>
      <c r="N72" s="120">
        <f>'alle Daten'!AD72</f>
        <v>5</v>
      </c>
      <c r="O72" s="119">
        <f>'alle Daten'!AE72</f>
        <v>0.1</v>
      </c>
      <c r="P72" s="121">
        <f>'alle Daten'!AE72-'alle Daten'!AC72</f>
        <v>-8.461538461538462E-2</v>
      </c>
      <c r="Q72" s="120">
        <f>'alle Daten'!AH72</f>
        <v>0</v>
      </c>
      <c r="R72" s="119">
        <f>'alle Daten'!AI72</f>
        <v>0</v>
      </c>
      <c r="S72" s="149">
        <f>'alle Daten'!AI72-'alle Daten'!AG72</f>
        <v>-1.5384615384615385E-2</v>
      </c>
    </row>
    <row r="73" spans="2:19" x14ac:dyDescent="0.3">
      <c r="B73" s="148" t="s">
        <v>160</v>
      </c>
      <c r="C73" s="144" t="s">
        <v>149</v>
      </c>
      <c r="D73" s="130" t="s">
        <v>150</v>
      </c>
      <c r="E73" s="117">
        <f>'alle Daten'!F73</f>
        <v>439</v>
      </c>
      <c r="F73" s="117">
        <f>'alle Daten'!J73</f>
        <v>94</v>
      </c>
      <c r="G73" s="119">
        <f>'alle Daten'!N73</f>
        <v>0.21412300683371299</v>
      </c>
      <c r="H73" s="118">
        <f>'alle Daten'!O73</f>
        <v>-3.0774952349960472E-2</v>
      </c>
      <c r="I73" s="117">
        <f>'alle Daten'!Q73</f>
        <v>0</v>
      </c>
      <c r="J73" s="158">
        <f>'alle Daten'!U73</f>
        <v>94</v>
      </c>
      <c r="K73" s="120">
        <f>'alle Daten'!Z73</f>
        <v>74</v>
      </c>
      <c r="L73" s="119">
        <f>'alle Daten'!AA73</f>
        <v>0.78723404255319152</v>
      </c>
      <c r="M73" s="121">
        <f>'alle Daten'!AA73-'alle Daten'!Y73</f>
        <v>7.9686872741870807E-2</v>
      </c>
      <c r="N73" s="120">
        <f>'alle Daten'!AD73</f>
        <v>18</v>
      </c>
      <c r="O73" s="119">
        <f>'alle Daten'!AE73</f>
        <v>0.19148936170212766</v>
      </c>
      <c r="P73" s="121">
        <f>'alle Daten'!AE73-'alle Daten'!AC73</f>
        <v>-2.5491770373344047E-2</v>
      </c>
      <c r="Q73" s="120">
        <f>'alle Daten'!AH73</f>
        <v>2</v>
      </c>
      <c r="R73" s="119">
        <f>'alle Daten'!AI73</f>
        <v>2.1276595744680851E-2</v>
      </c>
      <c r="S73" s="149">
        <f>'alle Daten'!AI73-'alle Daten'!AG73</f>
        <v>-5.419510236852669E-2</v>
      </c>
    </row>
    <row r="74" spans="2:19" x14ac:dyDescent="0.3">
      <c r="B74" s="148" t="s">
        <v>160</v>
      </c>
      <c r="C74" s="144" t="s">
        <v>151</v>
      </c>
      <c r="D74" s="130" t="s">
        <v>152</v>
      </c>
      <c r="E74" s="117">
        <f>'alle Daten'!F74</f>
        <v>37</v>
      </c>
      <c r="F74" s="117">
        <f>'alle Daten'!J74</f>
        <v>17</v>
      </c>
      <c r="G74" s="119">
        <f>'alle Daten'!N74</f>
        <v>0.45945945945945948</v>
      </c>
      <c r="H74" s="118">
        <f>'alle Daten'!O74</f>
        <v>-0.14054054054054049</v>
      </c>
      <c r="I74" s="117">
        <f>'alle Daten'!Q74</f>
        <v>0</v>
      </c>
      <c r="J74" s="158">
        <f>'alle Daten'!U74</f>
        <v>17</v>
      </c>
      <c r="K74" s="120">
        <f>'alle Daten'!Z74</f>
        <v>7</v>
      </c>
      <c r="L74" s="119">
        <f>'alle Daten'!AA74</f>
        <v>0.41176470588235292</v>
      </c>
      <c r="M74" s="121">
        <f>'alle Daten'!AA74-'alle Daten'!Y74</f>
        <v>-0.17156862745098045</v>
      </c>
      <c r="N74" s="120">
        <f>'alle Daten'!AD74</f>
        <v>10</v>
      </c>
      <c r="O74" s="119">
        <f>'alle Daten'!AE74</f>
        <v>0.58823529411764708</v>
      </c>
      <c r="P74" s="121">
        <f>'alle Daten'!AE74-'alle Daten'!AC74</f>
        <v>0.17156862745098039</v>
      </c>
      <c r="Q74" s="120">
        <f>'alle Daten'!AH74</f>
        <v>0</v>
      </c>
      <c r="R74" s="119">
        <f>'alle Daten'!AI74</f>
        <v>0</v>
      </c>
      <c r="S74" s="149">
        <f>'alle Daten'!AI74-'alle Daten'!AG74</f>
        <v>0</v>
      </c>
    </row>
    <row r="75" spans="2:19" x14ac:dyDescent="0.3">
      <c r="B75" s="148" t="s">
        <v>160</v>
      </c>
      <c r="C75" s="144" t="s">
        <v>153</v>
      </c>
      <c r="D75" s="130" t="s">
        <v>154</v>
      </c>
      <c r="E75" s="117">
        <f>'alle Daten'!F75</f>
        <v>125</v>
      </c>
      <c r="F75" s="117">
        <f>'alle Daten'!J75</f>
        <v>61</v>
      </c>
      <c r="G75" s="119">
        <f>'alle Daten'!N75</f>
        <v>0.48799999999999999</v>
      </c>
      <c r="H75" s="118">
        <f>'alle Daten'!O75</f>
        <v>-5.8099290780141866E-2</v>
      </c>
      <c r="I75" s="117">
        <f>'alle Daten'!Q75</f>
        <v>0</v>
      </c>
      <c r="J75" s="158">
        <f>'alle Daten'!U75</f>
        <v>61</v>
      </c>
      <c r="K75" s="120">
        <f>'alle Daten'!Z75</f>
        <v>56</v>
      </c>
      <c r="L75" s="119">
        <f>'alle Daten'!AA75</f>
        <v>0.91803278688524592</v>
      </c>
      <c r="M75" s="121">
        <f>'alle Daten'!AA75-'alle Daten'!Y75</f>
        <v>4.9611734253666939E-2</v>
      </c>
      <c r="N75" s="120">
        <f>'alle Daten'!AD75</f>
        <v>5</v>
      </c>
      <c r="O75" s="119">
        <f>'alle Daten'!AE75</f>
        <v>8.1967213114754092E-2</v>
      </c>
      <c r="P75" s="121">
        <f>'alle Daten'!AE75-'alle Daten'!AC75</f>
        <v>-4.9611734253666953E-2</v>
      </c>
      <c r="Q75" s="120">
        <f>'alle Daten'!AH75</f>
        <v>0</v>
      </c>
      <c r="R75" s="119">
        <f>'alle Daten'!AI75</f>
        <v>0</v>
      </c>
      <c r="S75" s="149">
        <f>'alle Daten'!AI75-'alle Daten'!AG75</f>
        <v>0</v>
      </c>
    </row>
    <row r="76" spans="2:19" x14ac:dyDescent="0.3">
      <c r="B76" s="148" t="s">
        <v>160</v>
      </c>
      <c r="C76" s="144" t="s">
        <v>155</v>
      </c>
      <c r="D76" s="130" t="s">
        <v>156</v>
      </c>
      <c r="E76" s="117">
        <f>'alle Daten'!F76</f>
        <v>219</v>
      </c>
      <c r="F76" s="117">
        <f>'alle Daten'!J76</f>
        <v>61</v>
      </c>
      <c r="G76" s="119">
        <f>'alle Daten'!N76</f>
        <v>0.27853881278538811</v>
      </c>
      <c r="H76" s="118">
        <f>'alle Daten'!O76</f>
        <v>-9.2640226515921908E-2</v>
      </c>
      <c r="I76" s="117">
        <f>'alle Daten'!Q76</f>
        <v>1</v>
      </c>
      <c r="J76" s="158">
        <f>'alle Daten'!U76</f>
        <v>60</v>
      </c>
      <c r="K76" s="120">
        <f>'alle Daten'!Z76</f>
        <v>45</v>
      </c>
      <c r="L76" s="119">
        <f>'alle Daten'!AA76</f>
        <v>0.75</v>
      </c>
      <c r="M76" s="121">
        <f>'alle Daten'!AA76-'alle Daten'!Y76</f>
        <v>0.1029411764705882</v>
      </c>
      <c r="N76" s="120">
        <f>'alle Daten'!AD76</f>
        <v>10</v>
      </c>
      <c r="O76" s="119">
        <f>'alle Daten'!AE76</f>
        <v>0.16666666666666666</v>
      </c>
      <c r="P76" s="121">
        <f>'alle Daten'!AE76-'alle Daten'!AC76</f>
        <v>-6.8627450980392163E-2</v>
      </c>
      <c r="Q76" s="120">
        <f>'alle Daten'!AH76</f>
        <v>5</v>
      </c>
      <c r="R76" s="119">
        <f>'alle Daten'!AI76</f>
        <v>8.3333333333333329E-2</v>
      </c>
      <c r="S76" s="149">
        <f>'alle Daten'!AI76-'alle Daten'!AG76</f>
        <v>-3.4313725490196081E-2</v>
      </c>
    </row>
    <row r="77" spans="2:19" x14ac:dyDescent="0.3">
      <c r="B77" s="148" t="s">
        <v>160</v>
      </c>
      <c r="C77" s="144" t="s">
        <v>157</v>
      </c>
      <c r="D77" s="130" t="s">
        <v>158</v>
      </c>
      <c r="E77" s="117">
        <f>'alle Daten'!F77</f>
        <v>390</v>
      </c>
      <c r="F77" s="117">
        <f>'alle Daten'!J77</f>
        <v>88</v>
      </c>
      <c r="G77" s="119">
        <f>'alle Daten'!N77</f>
        <v>0.22564102564102564</v>
      </c>
      <c r="H77" s="118">
        <f>'alle Daten'!O77</f>
        <v>-8.3637324874438285E-2</v>
      </c>
      <c r="I77" s="117">
        <f>'alle Daten'!Q77</f>
        <v>0</v>
      </c>
      <c r="J77" s="158">
        <f>'alle Daten'!U77</f>
        <v>88</v>
      </c>
      <c r="K77" s="120">
        <f>'alle Daten'!Z77</f>
        <v>72</v>
      </c>
      <c r="L77" s="119">
        <f>'alle Daten'!AA77</f>
        <v>0.81818181818181823</v>
      </c>
      <c r="M77" s="121">
        <f>'alle Daten'!AA77-'alle Daten'!Y77</f>
        <v>8.4848484848484951E-2</v>
      </c>
      <c r="N77" s="120">
        <f>'alle Daten'!AD77</f>
        <v>16</v>
      </c>
      <c r="O77" s="119">
        <f>'alle Daten'!AE77</f>
        <v>0.18181818181818182</v>
      </c>
      <c r="P77" s="121">
        <f>'alle Daten'!AE77-'alle Daten'!AC77</f>
        <v>-4.3181818181818182E-2</v>
      </c>
      <c r="Q77" s="120">
        <f>'alle Daten'!AH77</f>
        <v>0</v>
      </c>
      <c r="R77" s="119">
        <f>'alle Daten'!AI77</f>
        <v>0</v>
      </c>
      <c r="S77" s="149">
        <f>'alle Daten'!AI77-'alle Daten'!AG77</f>
        <v>-4.1666666666666664E-2</v>
      </c>
    </row>
    <row r="78" spans="2:19" x14ac:dyDescent="0.3">
      <c r="B78" s="148" t="s">
        <v>160</v>
      </c>
      <c r="C78" s="144" t="s">
        <v>159</v>
      </c>
      <c r="D78" s="130" t="s">
        <v>160</v>
      </c>
      <c r="E78" s="117">
        <f>'alle Daten'!F78</f>
        <v>642</v>
      </c>
      <c r="F78" s="117">
        <f>'alle Daten'!J78</f>
        <v>125</v>
      </c>
      <c r="G78" s="119">
        <f>'alle Daten'!N78</f>
        <v>0.19470404984423675</v>
      </c>
      <c r="H78" s="118">
        <f>'alle Daten'!O78</f>
        <v>-6.5036209896022962E-2</v>
      </c>
      <c r="I78" s="117">
        <f>'alle Daten'!Q78</f>
        <v>1</v>
      </c>
      <c r="J78" s="158">
        <f>'alle Daten'!U78</f>
        <v>124</v>
      </c>
      <c r="K78" s="120">
        <f>'alle Daten'!Z78</f>
        <v>104</v>
      </c>
      <c r="L78" s="119">
        <f>'alle Daten'!AA78</f>
        <v>0.83870967741935487</v>
      </c>
      <c r="M78" s="121">
        <f>'alle Daten'!AA78-'alle Daten'!Y78</f>
        <v>-9.3915884034299069E-3</v>
      </c>
      <c r="N78" s="120">
        <f>'alle Daten'!AD78</f>
        <v>17</v>
      </c>
      <c r="O78" s="119">
        <f>'alle Daten'!AE78</f>
        <v>0.13709677419354838</v>
      </c>
      <c r="P78" s="121">
        <f>'alle Daten'!AE78-'alle Daten'!AC78</f>
        <v>-1.4801959983666818E-2</v>
      </c>
      <c r="Q78" s="120">
        <f>'alle Daten'!AH78</f>
        <v>3</v>
      </c>
      <c r="R78" s="119">
        <f>'alle Daten'!AI78</f>
        <v>2.4193548387096774E-2</v>
      </c>
      <c r="S78" s="149">
        <f>'alle Daten'!AI78-'alle Daten'!AG78</f>
        <v>2.4193548387096774E-2</v>
      </c>
    </row>
    <row r="79" spans="2:19" x14ac:dyDescent="0.3">
      <c r="B79" s="148" t="s">
        <v>160</v>
      </c>
      <c r="C79" s="144" t="s">
        <v>161</v>
      </c>
      <c r="D79" s="130" t="s">
        <v>162</v>
      </c>
      <c r="E79" s="117">
        <f>'alle Daten'!F79</f>
        <v>158</v>
      </c>
      <c r="F79" s="117">
        <f>'alle Daten'!J79</f>
        <v>42</v>
      </c>
      <c r="G79" s="119">
        <f>'alle Daten'!N79</f>
        <v>0.26582278481012656</v>
      </c>
      <c r="H79" s="118">
        <f>'alle Daten'!O79</f>
        <v>-7.5494580459334548E-2</v>
      </c>
      <c r="I79" s="117">
        <f>'alle Daten'!Q79</f>
        <v>0</v>
      </c>
      <c r="J79" s="158">
        <f>'alle Daten'!U79</f>
        <v>42</v>
      </c>
      <c r="K79" s="120">
        <f>'alle Daten'!Z79</f>
        <v>33</v>
      </c>
      <c r="L79" s="119">
        <f>'alle Daten'!AA79</f>
        <v>0.7857142857142857</v>
      </c>
      <c r="M79" s="121">
        <f>'alle Daten'!AA79-'alle Daten'!Y79</f>
        <v>-9.1478696741854604E-2</v>
      </c>
      <c r="N79" s="120">
        <f>'alle Daten'!AD79</f>
        <v>7</v>
      </c>
      <c r="O79" s="119">
        <f>'alle Daten'!AE79</f>
        <v>0.16666666666666666</v>
      </c>
      <c r="P79" s="121">
        <f>'alle Daten'!AE79-'alle Daten'!AC79</f>
        <v>6.1403508771929821E-2</v>
      </c>
      <c r="Q79" s="120">
        <f>'alle Daten'!AH79</f>
        <v>2</v>
      </c>
      <c r="R79" s="119">
        <f>'alle Daten'!AI79</f>
        <v>4.7619047619047616E-2</v>
      </c>
      <c r="S79" s="149">
        <f>'alle Daten'!AI79-'alle Daten'!AG79</f>
        <v>3.007518796992481E-2</v>
      </c>
    </row>
    <row r="80" spans="2:19" x14ac:dyDescent="0.3">
      <c r="B80" s="148" t="s">
        <v>160</v>
      </c>
      <c r="C80" s="144" t="s">
        <v>163</v>
      </c>
      <c r="D80" s="130" t="s">
        <v>164</v>
      </c>
      <c r="E80" s="117">
        <f>'alle Daten'!F80</f>
        <v>134</v>
      </c>
      <c r="F80" s="117">
        <f>'alle Daten'!J80</f>
        <v>41</v>
      </c>
      <c r="G80" s="119">
        <f>'alle Daten'!N80</f>
        <v>0.30597014925373134</v>
      </c>
      <c r="H80" s="118">
        <f>'alle Daten'!O80</f>
        <v>-0.13027146148452368</v>
      </c>
      <c r="I80" s="117">
        <f>'alle Daten'!Q80</f>
        <v>2</v>
      </c>
      <c r="J80" s="158">
        <f>'alle Daten'!U80</f>
        <v>39</v>
      </c>
      <c r="K80" s="120">
        <f>'alle Daten'!Z80</f>
        <v>26</v>
      </c>
      <c r="L80" s="119">
        <f>'alle Daten'!AA80</f>
        <v>0.66666666666666663</v>
      </c>
      <c r="M80" s="121">
        <f>'alle Daten'!AA80-'alle Daten'!Y80</f>
        <v>-5.208333333333337E-2</v>
      </c>
      <c r="N80" s="120">
        <f>'alle Daten'!AD80</f>
        <v>10</v>
      </c>
      <c r="O80" s="119">
        <f>'alle Daten'!AE80</f>
        <v>0.25641025641025639</v>
      </c>
      <c r="P80" s="121">
        <f>'alle Daten'!AE80-'alle Daten'!AC80</f>
        <v>3.7660256410256387E-2</v>
      </c>
      <c r="Q80" s="120">
        <f>'alle Daten'!AH80</f>
        <v>3</v>
      </c>
      <c r="R80" s="119">
        <f>'alle Daten'!AI80</f>
        <v>7.6923076923076927E-2</v>
      </c>
      <c r="S80" s="149">
        <f>'alle Daten'!AI80-'alle Daten'!AG80</f>
        <v>1.4423076923076927E-2</v>
      </c>
    </row>
    <row r="81" spans="2:19" x14ac:dyDescent="0.3">
      <c r="B81" s="148" t="s">
        <v>160</v>
      </c>
      <c r="C81" s="144" t="s">
        <v>165</v>
      </c>
      <c r="D81" s="130" t="s">
        <v>166</v>
      </c>
      <c r="E81" s="117">
        <f>'alle Daten'!F81</f>
        <v>355</v>
      </c>
      <c r="F81" s="117">
        <f>'alle Daten'!J81</f>
        <v>118</v>
      </c>
      <c r="G81" s="119">
        <f>'alle Daten'!N81</f>
        <v>0.3323943661971831</v>
      </c>
      <c r="H81" s="118">
        <f>'alle Daten'!O81</f>
        <v>-8.514724711907784E-3</v>
      </c>
      <c r="I81" s="117">
        <f>'alle Daten'!Q81</f>
        <v>1</v>
      </c>
      <c r="J81" s="158">
        <f>'alle Daten'!U81</f>
        <v>117</v>
      </c>
      <c r="K81" s="120">
        <f>'alle Daten'!Z81</f>
        <v>91</v>
      </c>
      <c r="L81" s="119">
        <f>'alle Daten'!AA81</f>
        <v>0.77777777777777779</v>
      </c>
      <c r="M81" s="121">
        <f>'alle Daten'!AA81-'alle Daten'!Y81</f>
        <v>0.16944444444444451</v>
      </c>
      <c r="N81" s="120">
        <f>'alle Daten'!AD81</f>
        <v>26</v>
      </c>
      <c r="O81" s="119">
        <f>'alle Daten'!AE81</f>
        <v>0.22222222222222221</v>
      </c>
      <c r="P81" s="121">
        <f>'alle Daten'!AE81-'alle Daten'!AC81</f>
        <v>-0.13611111111111113</v>
      </c>
      <c r="Q81" s="120">
        <f>'alle Daten'!AH81</f>
        <v>0</v>
      </c>
      <c r="R81" s="119">
        <f>'alle Daten'!AI81</f>
        <v>0</v>
      </c>
      <c r="S81" s="149">
        <f>'alle Daten'!AI81-'alle Daten'!AG81</f>
        <v>-3.3333333333333333E-2</v>
      </c>
    </row>
    <row r="82" spans="2:19" x14ac:dyDescent="0.3">
      <c r="B82" s="148" t="s">
        <v>160</v>
      </c>
      <c r="C82" s="144" t="s">
        <v>167</v>
      </c>
      <c r="D82" s="130" t="s">
        <v>168</v>
      </c>
      <c r="E82" s="117">
        <f>'alle Daten'!F82</f>
        <v>380</v>
      </c>
      <c r="F82" s="117">
        <f>'alle Daten'!J82</f>
        <v>83</v>
      </c>
      <c r="G82" s="119">
        <f>'alle Daten'!N82</f>
        <v>0.21842105263157896</v>
      </c>
      <c r="H82" s="118">
        <f>'alle Daten'!O82</f>
        <v>-5.407894736842106E-2</v>
      </c>
      <c r="I82" s="117">
        <f>'alle Daten'!Q82</f>
        <v>0</v>
      </c>
      <c r="J82" s="158">
        <f>'alle Daten'!U82</f>
        <v>83</v>
      </c>
      <c r="K82" s="120">
        <f>'alle Daten'!Z82</f>
        <v>50</v>
      </c>
      <c r="L82" s="119">
        <f>'alle Daten'!AA82</f>
        <v>0.60240963855421692</v>
      </c>
      <c r="M82" s="121">
        <f>'alle Daten'!AA82-'alle Daten'!Y82</f>
        <v>3.3602299104675604E-2</v>
      </c>
      <c r="N82" s="120">
        <f>'alle Daten'!AD82</f>
        <v>31</v>
      </c>
      <c r="O82" s="119">
        <f>'alle Daten'!AE82</f>
        <v>0.37349397590361444</v>
      </c>
      <c r="P82" s="121">
        <f>'alle Daten'!AE82-'alle Daten'!AC82</f>
        <v>1.569581076599974E-2</v>
      </c>
      <c r="Q82" s="120">
        <f>'alle Daten'!AH82</f>
        <v>2</v>
      </c>
      <c r="R82" s="119">
        <f>'alle Daten'!AI82</f>
        <v>2.4096385542168676E-2</v>
      </c>
      <c r="S82" s="149">
        <f>'alle Daten'!AI82-'alle Daten'!AG82</f>
        <v>-4.9298109870675365E-2</v>
      </c>
    </row>
    <row r="83" spans="2:19" x14ac:dyDescent="0.3">
      <c r="B83" s="148" t="s">
        <v>160</v>
      </c>
      <c r="C83" s="144" t="s">
        <v>169</v>
      </c>
      <c r="D83" s="130" t="s">
        <v>170</v>
      </c>
      <c r="E83" s="117">
        <f>'alle Daten'!F83</f>
        <v>316</v>
      </c>
      <c r="F83" s="117">
        <f>'alle Daten'!J83</f>
        <v>82</v>
      </c>
      <c r="G83" s="119">
        <f>'alle Daten'!N83</f>
        <v>0.25949367088607594</v>
      </c>
      <c r="H83" s="118">
        <f>'alle Daten'!O83</f>
        <v>-0.21001852423587525</v>
      </c>
      <c r="I83" s="117">
        <f>'alle Daten'!Q83</f>
        <v>0</v>
      </c>
      <c r="J83" s="158">
        <f>'alle Daten'!U83</f>
        <v>82</v>
      </c>
      <c r="K83" s="120">
        <f>'alle Daten'!Z83</f>
        <v>39</v>
      </c>
      <c r="L83" s="119">
        <f>'alle Daten'!AA83</f>
        <v>0.47560975609756095</v>
      </c>
      <c r="M83" s="121">
        <f>'alle Daten'!AA83-'alle Daten'!Y83</f>
        <v>4.2276422764227606E-2</v>
      </c>
      <c r="N83" s="120">
        <f>'alle Daten'!AD83</f>
        <v>42</v>
      </c>
      <c r="O83" s="119">
        <f>'alle Daten'!AE83</f>
        <v>0.51219512195121952</v>
      </c>
      <c r="P83" s="121">
        <f>'alle Daten'!AE83-'alle Daten'!AC83</f>
        <v>-3.4471544715447111E-2</v>
      </c>
      <c r="Q83" s="120">
        <f>'alle Daten'!AH83</f>
        <v>1</v>
      </c>
      <c r="R83" s="119">
        <f>'alle Daten'!AI83</f>
        <v>1.2195121951219513E-2</v>
      </c>
      <c r="S83" s="149">
        <f>'alle Daten'!AI83-'alle Daten'!AG83</f>
        <v>-7.8048780487804878E-3</v>
      </c>
    </row>
    <row r="84" spans="2:19" x14ac:dyDescent="0.3">
      <c r="B84" s="148" t="s">
        <v>160</v>
      </c>
      <c r="C84" s="144" t="s">
        <v>171</v>
      </c>
      <c r="D84" s="130" t="s">
        <v>172</v>
      </c>
      <c r="E84" s="117">
        <f>'alle Daten'!F84</f>
        <v>283</v>
      </c>
      <c r="F84" s="117">
        <f>'alle Daten'!J84</f>
        <v>112</v>
      </c>
      <c r="G84" s="119">
        <f>'alle Daten'!N84</f>
        <v>0.39575971731448761</v>
      </c>
      <c r="H84" s="118">
        <f>'alle Daten'!O84</f>
        <v>2.282242358511466E-2</v>
      </c>
      <c r="I84" s="117">
        <f>'alle Daten'!Q84</f>
        <v>0</v>
      </c>
      <c r="J84" s="158">
        <f>'alle Daten'!U84</f>
        <v>112</v>
      </c>
      <c r="K84" s="120">
        <f>'alle Daten'!Z84</f>
        <v>79</v>
      </c>
      <c r="L84" s="119">
        <f>'alle Daten'!AA84</f>
        <v>0.7053571428571429</v>
      </c>
      <c r="M84" s="121">
        <f>'alle Daten'!AA84-'alle Daten'!Y84</f>
        <v>5.9339443742098652E-2</v>
      </c>
      <c r="N84" s="120">
        <f>'alle Daten'!AD84</f>
        <v>32</v>
      </c>
      <c r="O84" s="119">
        <f>'alle Daten'!AE84</f>
        <v>0.2857142857142857</v>
      </c>
      <c r="P84" s="121">
        <f>'alle Daten'!AE84-'alle Daten'!AC84</f>
        <v>-2.4020227560050567E-2</v>
      </c>
      <c r="Q84" s="120">
        <f>'alle Daten'!AH84</f>
        <v>1</v>
      </c>
      <c r="R84" s="119">
        <f>'alle Daten'!AI84</f>
        <v>8.9285714285714281E-3</v>
      </c>
      <c r="S84" s="149">
        <f>'alle Daten'!AI84-'alle Daten'!AG84</f>
        <v>-3.5319216182048044E-2</v>
      </c>
    </row>
    <row r="85" spans="2:19" x14ac:dyDescent="0.3">
      <c r="B85" s="148" t="s">
        <v>160</v>
      </c>
      <c r="C85" s="144" t="s">
        <v>173</v>
      </c>
      <c r="D85" s="130" t="s">
        <v>174</v>
      </c>
      <c r="E85" s="117">
        <f>'alle Daten'!F85</f>
        <v>144</v>
      </c>
      <c r="F85" s="117">
        <f>'alle Daten'!J85</f>
        <v>67</v>
      </c>
      <c r="G85" s="119">
        <f>'alle Daten'!N85</f>
        <v>0.46527777777777779</v>
      </c>
      <c r="H85" s="118">
        <f>'alle Daten'!O85</f>
        <v>-0.11975623582766437</v>
      </c>
      <c r="I85" s="117">
        <f>'alle Daten'!Q85</f>
        <v>0</v>
      </c>
      <c r="J85" s="158">
        <f>'alle Daten'!U85</f>
        <v>67</v>
      </c>
      <c r="K85" s="120">
        <f>'alle Daten'!Z85</f>
        <v>36</v>
      </c>
      <c r="L85" s="119">
        <f>'alle Daten'!AA85</f>
        <v>0.53731343283582089</v>
      </c>
      <c r="M85" s="121">
        <f>'alle Daten'!AA85-'alle Daten'!Y85</f>
        <v>0.10708087469628602</v>
      </c>
      <c r="N85" s="120">
        <f>'alle Daten'!AD85</f>
        <v>30</v>
      </c>
      <c r="O85" s="119">
        <f>'alle Daten'!AE85</f>
        <v>0.44776119402985076</v>
      </c>
      <c r="P85" s="121">
        <f>'alle Daten'!AE85-'alle Daten'!AC85</f>
        <v>-0.12200624783061437</v>
      </c>
      <c r="Q85" s="120">
        <f>'alle Daten'!AH85</f>
        <v>1</v>
      </c>
      <c r="R85" s="119">
        <f>'alle Daten'!AI85</f>
        <v>1.4925373134328358E-2</v>
      </c>
      <c r="S85" s="149">
        <f>'alle Daten'!AI85-'alle Daten'!AG85</f>
        <v>1.4925373134328358E-2</v>
      </c>
    </row>
    <row r="86" spans="2:19" x14ac:dyDescent="0.3">
      <c r="B86" s="148" t="s">
        <v>160</v>
      </c>
      <c r="C86" s="144" t="s">
        <v>175</v>
      </c>
      <c r="D86" s="130" t="s">
        <v>176</v>
      </c>
      <c r="E86" s="117">
        <f>'alle Daten'!F86</f>
        <v>361</v>
      </c>
      <c r="F86" s="117">
        <f>'alle Daten'!J86</f>
        <v>157</v>
      </c>
      <c r="G86" s="119">
        <f>'alle Daten'!N86</f>
        <v>0.43490304709141275</v>
      </c>
      <c r="H86" s="118">
        <f>'alle Daten'!O86</f>
        <v>-5.9691547503181841E-2</v>
      </c>
      <c r="I86" s="117">
        <f>'alle Daten'!Q86</f>
        <v>2</v>
      </c>
      <c r="J86" s="158">
        <f>'alle Daten'!U86</f>
        <v>155</v>
      </c>
      <c r="K86" s="120">
        <f>'alle Daten'!Z86</f>
        <v>154</v>
      </c>
      <c r="L86" s="119">
        <f>'alle Daten'!AA86</f>
        <v>0.99354838709677418</v>
      </c>
      <c r="M86" s="121">
        <f>'alle Daten'!AA86-'alle Daten'!Y86</f>
        <v>7.5965969514356635E-2</v>
      </c>
      <c r="N86" s="120">
        <f>'alle Daten'!AD86</f>
        <v>1</v>
      </c>
      <c r="O86" s="119">
        <f>'alle Daten'!AE86</f>
        <v>6.4516129032258064E-3</v>
      </c>
      <c r="P86" s="121">
        <f>'alle Daten'!AE86-'alle Daten'!AC86</f>
        <v>-3.2009925558312655E-2</v>
      </c>
      <c r="Q86" s="120">
        <f>'alle Daten'!AH86</f>
        <v>0</v>
      </c>
      <c r="R86" s="119">
        <f>'alle Daten'!AI86</f>
        <v>0</v>
      </c>
      <c r="S86" s="149">
        <f>'alle Daten'!AI86-'alle Daten'!AG86</f>
        <v>-4.3956043956043959E-2</v>
      </c>
    </row>
    <row r="87" spans="2:19" x14ac:dyDescent="0.3">
      <c r="B87" s="148" t="s">
        <v>160</v>
      </c>
      <c r="C87" s="144" t="s">
        <v>177</v>
      </c>
      <c r="D87" s="130" t="s">
        <v>178</v>
      </c>
      <c r="E87" s="117">
        <f>'alle Daten'!F87</f>
        <v>250</v>
      </c>
      <c r="F87" s="117">
        <f>'alle Daten'!J87</f>
        <v>132</v>
      </c>
      <c r="G87" s="119">
        <f>'alle Daten'!N87</f>
        <v>0.52800000000000002</v>
      </c>
      <c r="H87" s="118">
        <f>'alle Daten'!O87</f>
        <v>-6.8078431372548986E-2</v>
      </c>
      <c r="I87" s="117">
        <f>'alle Daten'!Q87</f>
        <v>1</v>
      </c>
      <c r="J87" s="158">
        <f>'alle Daten'!U87</f>
        <v>131</v>
      </c>
      <c r="K87" s="120">
        <f>'alle Daten'!Z87</f>
        <v>128</v>
      </c>
      <c r="L87" s="119">
        <f>'alle Daten'!AA87</f>
        <v>0.97709923664122134</v>
      </c>
      <c r="M87" s="121">
        <f>'alle Daten'!AA87-'alle Daten'!Y87</f>
        <v>3.043256997455468E-2</v>
      </c>
      <c r="N87" s="120">
        <f>'alle Daten'!AD87</f>
        <v>1</v>
      </c>
      <c r="O87" s="119">
        <f>'alle Daten'!AE87</f>
        <v>7.6335877862595417E-3</v>
      </c>
      <c r="P87" s="121">
        <f>'alle Daten'!AE87-'alle Daten'!AC87</f>
        <v>-4.5699745547073796E-2</v>
      </c>
      <c r="Q87" s="120">
        <f>'alle Daten'!AH87</f>
        <v>2</v>
      </c>
      <c r="R87" s="119">
        <f>'alle Daten'!AI87</f>
        <v>1.5267175572519083E-2</v>
      </c>
      <c r="S87" s="149">
        <f>'alle Daten'!AI87-'alle Daten'!AG87</f>
        <v>1.5267175572519083E-2</v>
      </c>
    </row>
    <row r="88" spans="2:19" x14ac:dyDescent="0.3">
      <c r="B88" s="148" t="s">
        <v>440</v>
      </c>
      <c r="C88" s="144" t="s">
        <v>179</v>
      </c>
      <c r="D88" s="130" t="s">
        <v>180</v>
      </c>
      <c r="E88" s="117">
        <f>'alle Daten'!F88</f>
        <v>408</v>
      </c>
      <c r="F88" s="117">
        <f>'alle Daten'!J88</f>
        <v>113</v>
      </c>
      <c r="G88" s="119">
        <f>'alle Daten'!N88</f>
        <v>0.27696078431372551</v>
      </c>
      <c r="H88" s="118">
        <f>'alle Daten'!O88</f>
        <v>-0.16627065673430941</v>
      </c>
      <c r="I88" s="117">
        <f>'alle Daten'!Q88</f>
        <v>0</v>
      </c>
      <c r="J88" s="158">
        <f>'alle Daten'!U88</f>
        <v>113</v>
      </c>
      <c r="K88" s="120">
        <f>'alle Daten'!Z88</f>
        <v>106</v>
      </c>
      <c r="L88" s="119">
        <f>'alle Daten'!AA88</f>
        <v>0.93805309734513276</v>
      </c>
      <c r="M88" s="121">
        <f>'alle Daten'!AA88-'alle Daten'!Y88</f>
        <v>7.6666958731271384E-2</v>
      </c>
      <c r="N88" s="120">
        <f>'alle Daten'!AD88</f>
        <v>4</v>
      </c>
      <c r="O88" s="119">
        <f>'alle Daten'!AE88</f>
        <v>3.5398230088495575E-2</v>
      </c>
      <c r="P88" s="121">
        <f>'alle Daten'!AE88-'alle Daten'!AC88</f>
        <v>-3.8859195654078679E-2</v>
      </c>
      <c r="Q88" s="120">
        <f>'alle Daten'!AH88</f>
        <v>3</v>
      </c>
      <c r="R88" s="119">
        <f>'alle Daten'!AI88</f>
        <v>2.6548672566371681E-2</v>
      </c>
      <c r="S88" s="149">
        <f>'alle Daten'!AI88-'alle Daten'!AG88</f>
        <v>-3.7807763077192677E-2</v>
      </c>
    </row>
    <row r="89" spans="2:19" x14ac:dyDescent="0.3">
      <c r="B89" s="148" t="s">
        <v>440</v>
      </c>
      <c r="C89" s="144" t="s">
        <v>181</v>
      </c>
      <c r="D89" s="130" t="s">
        <v>182</v>
      </c>
      <c r="E89" s="117">
        <f>'alle Daten'!F89</f>
        <v>605</v>
      </c>
      <c r="F89" s="117">
        <f>'alle Daten'!J89</f>
        <v>193</v>
      </c>
      <c r="G89" s="119">
        <f>'alle Daten'!N89</f>
        <v>0.31900826446280994</v>
      </c>
      <c r="H89" s="118">
        <f>'alle Daten'!O89</f>
        <v>-3.6241592932093059E-3</v>
      </c>
      <c r="I89" s="117">
        <f>'alle Daten'!Q89</f>
        <v>1</v>
      </c>
      <c r="J89" s="158">
        <f>'alle Daten'!U89</f>
        <v>192</v>
      </c>
      <c r="K89" s="120">
        <f>'alle Daten'!Z89</f>
        <v>121</v>
      </c>
      <c r="L89" s="119">
        <f>'alle Daten'!AA89</f>
        <v>0.63020833333333337</v>
      </c>
      <c r="M89" s="121">
        <f>'alle Daten'!AA89-'alle Daten'!Y89</f>
        <v>-1.1205808080808066E-2</v>
      </c>
      <c r="N89" s="120">
        <f>'alle Daten'!AD89</f>
        <v>65</v>
      </c>
      <c r="O89" s="119">
        <f>'alle Daten'!AE89</f>
        <v>0.33854166666666669</v>
      </c>
      <c r="P89" s="121">
        <f>'alle Daten'!AE89-'alle Daten'!AC89</f>
        <v>4.5612373737373757E-2</v>
      </c>
      <c r="Q89" s="120">
        <f>'alle Daten'!AH89</f>
        <v>6</v>
      </c>
      <c r="R89" s="119">
        <f>'alle Daten'!AI89</f>
        <v>3.125E-2</v>
      </c>
      <c r="S89" s="149">
        <f>'alle Daten'!AI89-'alle Daten'!AG89</f>
        <v>-3.4406565656565663E-2</v>
      </c>
    </row>
    <row r="90" spans="2:19" x14ac:dyDescent="0.3">
      <c r="B90" s="148" t="s">
        <v>440</v>
      </c>
      <c r="C90" s="144" t="s">
        <v>183</v>
      </c>
      <c r="D90" s="130" t="s">
        <v>184</v>
      </c>
      <c r="E90" s="117">
        <f>'alle Daten'!F90</f>
        <v>571</v>
      </c>
      <c r="F90" s="117">
        <f>'alle Daten'!J90</f>
        <v>39</v>
      </c>
      <c r="G90" s="119">
        <f>'alle Daten'!N90</f>
        <v>6.8301225919439573E-2</v>
      </c>
      <c r="H90" s="118">
        <f>'alle Daten'!O90</f>
        <v>-2.5869177668004367E-2</v>
      </c>
      <c r="I90" s="117">
        <f>'alle Daten'!Q90</f>
        <v>0</v>
      </c>
      <c r="J90" s="158">
        <f>'alle Daten'!U90</f>
        <v>39</v>
      </c>
      <c r="K90" s="120">
        <f>'alle Daten'!Z90</f>
        <v>38</v>
      </c>
      <c r="L90" s="119">
        <f>'alle Daten'!AA90</f>
        <v>0.97435897435897434</v>
      </c>
      <c r="M90" s="121">
        <f>'alle Daten'!AA90-'alle Daten'!Y90</f>
        <v>4.5787545787545736E-2</v>
      </c>
      <c r="N90" s="120">
        <f>'alle Daten'!AD90</f>
        <v>1</v>
      </c>
      <c r="O90" s="119">
        <f>'alle Daten'!AE90</f>
        <v>2.564102564102564E-2</v>
      </c>
      <c r="P90" s="121">
        <f>'alle Daten'!AE90-'alle Daten'!AC90</f>
        <v>1.8315018315018319E-3</v>
      </c>
      <c r="Q90" s="120">
        <f>'alle Daten'!AH90</f>
        <v>0</v>
      </c>
      <c r="R90" s="119">
        <f>'alle Daten'!AI90</f>
        <v>0</v>
      </c>
      <c r="S90" s="149">
        <f>'alle Daten'!AI90-'alle Daten'!AG90</f>
        <v>-4.7619047619047616E-2</v>
      </c>
    </row>
    <row r="91" spans="2:19" x14ac:dyDescent="0.3">
      <c r="B91" s="148" t="s">
        <v>440</v>
      </c>
      <c r="C91" s="144" t="s">
        <v>185</v>
      </c>
      <c r="D91" s="130" t="s">
        <v>186</v>
      </c>
      <c r="E91" s="117">
        <f>'alle Daten'!F91</f>
        <v>170</v>
      </c>
      <c r="F91" s="117">
        <f>'alle Daten'!J91</f>
        <v>77</v>
      </c>
      <c r="G91" s="119">
        <f>'alle Daten'!N91</f>
        <v>0.45294117647058824</v>
      </c>
      <c r="H91" s="118">
        <f>'alle Daten'!O91</f>
        <v>3.4462915601022992E-2</v>
      </c>
      <c r="I91" s="117">
        <f>'alle Daten'!Q91</f>
        <v>1</v>
      </c>
      <c r="J91" s="158">
        <f>'alle Daten'!U91</f>
        <v>76</v>
      </c>
      <c r="K91" s="120">
        <f>'alle Daten'!Z91</f>
        <v>41</v>
      </c>
      <c r="L91" s="119">
        <f>'alle Daten'!AA91</f>
        <v>0.53947368421052633</v>
      </c>
      <c r="M91" s="121">
        <f>'alle Daten'!AA91-'alle Daten'!Y91</f>
        <v>-3.1954887218045069E-2</v>
      </c>
      <c r="N91" s="120">
        <f>'alle Daten'!AD91</f>
        <v>26</v>
      </c>
      <c r="O91" s="119">
        <f>'alle Daten'!AE91</f>
        <v>0.34210526315789475</v>
      </c>
      <c r="P91" s="121">
        <f>'alle Daten'!AE91-'alle Daten'!AC91</f>
        <v>4.3403964456596056E-2</v>
      </c>
      <c r="Q91" s="120">
        <f>'alle Daten'!AH91</f>
        <v>9</v>
      </c>
      <c r="R91" s="119">
        <f>'alle Daten'!AI91</f>
        <v>0.11842105263157894</v>
      </c>
      <c r="S91" s="149">
        <f>'alle Daten'!AI91-'alle Daten'!AG91</f>
        <v>-1.1449077238550917E-2</v>
      </c>
    </row>
    <row r="92" spans="2:19" x14ac:dyDescent="0.3">
      <c r="B92" s="148" t="s">
        <v>440</v>
      </c>
      <c r="C92" s="144" t="s">
        <v>187</v>
      </c>
      <c r="D92" s="130" t="s">
        <v>188</v>
      </c>
      <c r="E92" s="117">
        <f>'alle Daten'!F92</f>
        <v>135</v>
      </c>
      <c r="F92" s="117">
        <f>'alle Daten'!J92</f>
        <v>46</v>
      </c>
      <c r="G92" s="119">
        <f>'alle Daten'!N92</f>
        <v>0.34074074074074073</v>
      </c>
      <c r="H92" s="118">
        <f>'alle Daten'!O92</f>
        <v>-6.6444888001774227E-2</v>
      </c>
      <c r="I92" s="117">
        <f>'alle Daten'!Q92</f>
        <v>0</v>
      </c>
      <c r="J92" s="158">
        <f>'alle Daten'!U92</f>
        <v>46</v>
      </c>
      <c r="K92" s="120">
        <f>'alle Daten'!Z92</f>
        <v>34</v>
      </c>
      <c r="L92" s="119">
        <f>'alle Daten'!AA92</f>
        <v>0.73913043478260865</v>
      </c>
      <c r="M92" s="121">
        <f>'alle Daten'!AA92-'alle Daten'!Y92</f>
        <v>-8.1765087605451092E-2</v>
      </c>
      <c r="N92" s="120">
        <f>'alle Daten'!AD92</f>
        <v>11</v>
      </c>
      <c r="O92" s="119">
        <f>'alle Daten'!AE92</f>
        <v>0.2391304347826087</v>
      </c>
      <c r="P92" s="121">
        <f>'alle Daten'!AE92-'alle Daten'!AC92</f>
        <v>6.0025957170668415E-2</v>
      </c>
      <c r="Q92" s="120">
        <f>'alle Daten'!AH92</f>
        <v>1</v>
      </c>
      <c r="R92" s="119">
        <f>'alle Daten'!AI92</f>
        <v>2.1739130434782608E-2</v>
      </c>
      <c r="S92" s="149">
        <f>'alle Daten'!AI92-'alle Daten'!AG92</f>
        <v>2.1739130434782608E-2</v>
      </c>
    </row>
    <row r="93" spans="2:19" x14ac:dyDescent="0.3">
      <c r="B93" s="148" t="s">
        <v>440</v>
      </c>
      <c r="C93" s="144" t="s">
        <v>189</v>
      </c>
      <c r="D93" s="130" t="s">
        <v>190</v>
      </c>
      <c r="E93" s="117">
        <f>'alle Daten'!F93</f>
        <v>401</v>
      </c>
      <c r="F93" s="117">
        <f>'alle Daten'!J93</f>
        <v>139</v>
      </c>
      <c r="G93" s="119">
        <f>'alle Daten'!N93</f>
        <v>0.34663341645885287</v>
      </c>
      <c r="H93" s="118">
        <f>'alle Daten'!O93</f>
        <v>-6.3276493451057014E-2</v>
      </c>
      <c r="I93" s="117">
        <f>'alle Daten'!Q93</f>
        <v>3</v>
      </c>
      <c r="J93" s="158">
        <f>'alle Daten'!U93</f>
        <v>136</v>
      </c>
      <c r="K93" s="120">
        <f>'alle Daten'!Z93</f>
        <v>123</v>
      </c>
      <c r="L93" s="119">
        <f>'alle Daten'!AA93</f>
        <v>0.90441176470588236</v>
      </c>
      <c r="M93" s="121">
        <f>'alle Daten'!AA93-'alle Daten'!Y93</f>
        <v>2.6633986928104592E-2</v>
      </c>
      <c r="N93" s="120">
        <f>'alle Daten'!AD93</f>
        <v>6</v>
      </c>
      <c r="O93" s="119">
        <f>'alle Daten'!AE93</f>
        <v>4.4117647058823532E-2</v>
      </c>
      <c r="P93" s="121">
        <f>'alle Daten'!AE93-'alle Daten'!AC93</f>
        <v>-7.2549019607843129E-2</v>
      </c>
      <c r="Q93" s="120">
        <f>'alle Daten'!AH93</f>
        <v>7</v>
      </c>
      <c r="R93" s="119">
        <f>'alle Daten'!AI93</f>
        <v>5.1470588235294115E-2</v>
      </c>
      <c r="S93" s="149">
        <f>'alle Daten'!AI93-'alle Daten'!AG93</f>
        <v>4.5915032679738559E-2</v>
      </c>
    </row>
    <row r="94" spans="2:19" x14ac:dyDescent="0.3">
      <c r="B94" s="148" t="s">
        <v>440</v>
      </c>
      <c r="C94" s="144" t="s">
        <v>191</v>
      </c>
      <c r="D94" s="130" t="s">
        <v>192</v>
      </c>
      <c r="E94" s="117">
        <f>'alle Daten'!F94</f>
        <v>204</v>
      </c>
      <c r="F94" s="117">
        <f>'alle Daten'!J94</f>
        <v>109</v>
      </c>
      <c r="G94" s="119">
        <f>'alle Daten'!N94</f>
        <v>0.53431372549019607</v>
      </c>
      <c r="H94" s="118">
        <f>'alle Daten'!O94</f>
        <v>3.4313725490196068E-2</v>
      </c>
      <c r="I94" s="117">
        <f>'alle Daten'!Q94</f>
        <v>0</v>
      </c>
      <c r="J94" s="158">
        <f>'alle Daten'!U94</f>
        <v>109</v>
      </c>
      <c r="K94" s="120">
        <f>'alle Daten'!Z94</f>
        <v>93</v>
      </c>
      <c r="L94" s="119">
        <f>'alle Daten'!AA94</f>
        <v>0.85321100917431192</v>
      </c>
      <c r="M94" s="121">
        <f>'alle Daten'!AA94-'alle Daten'!Y94</f>
        <v>-4.9701612184911426E-2</v>
      </c>
      <c r="N94" s="120">
        <f>'alle Daten'!AD94</f>
        <v>11</v>
      </c>
      <c r="O94" s="119">
        <f>'alle Daten'!AE94</f>
        <v>0.10091743119266056</v>
      </c>
      <c r="P94" s="121">
        <f>'alle Daten'!AE94-'alle Daten'!AC94</f>
        <v>3.8300525518838585E-3</v>
      </c>
      <c r="Q94" s="120">
        <f>'alle Daten'!AH94</f>
        <v>5</v>
      </c>
      <c r="R94" s="119">
        <f>'alle Daten'!AI94</f>
        <v>4.5871559633027525E-2</v>
      </c>
      <c r="S94" s="149">
        <f>'alle Daten'!AI94-'alle Daten'!AG94</f>
        <v>4.5871559633027525E-2</v>
      </c>
    </row>
    <row r="95" spans="2:19" x14ac:dyDescent="0.3">
      <c r="B95" s="148" t="s">
        <v>440</v>
      </c>
      <c r="C95" s="144" t="s">
        <v>193</v>
      </c>
      <c r="D95" s="130" t="s">
        <v>194</v>
      </c>
      <c r="E95" s="117">
        <f>'alle Daten'!F95</f>
        <v>741</v>
      </c>
      <c r="F95" s="117">
        <f>'alle Daten'!J95</f>
        <v>246</v>
      </c>
      <c r="G95" s="119">
        <f>'alle Daten'!N95</f>
        <v>0.33198380566801622</v>
      </c>
      <c r="H95" s="118">
        <f>'alle Daten'!O95</f>
        <v>-6.3365031541286088E-2</v>
      </c>
      <c r="I95" s="117">
        <f>'alle Daten'!Q95</f>
        <v>8</v>
      </c>
      <c r="J95" s="158">
        <f>'alle Daten'!U95</f>
        <v>238</v>
      </c>
      <c r="K95" s="120">
        <f>'alle Daten'!Z95</f>
        <v>172</v>
      </c>
      <c r="L95" s="119">
        <f>'alle Daten'!AA95</f>
        <v>0.72268907563025209</v>
      </c>
      <c r="M95" s="121">
        <f>'alle Daten'!AA95-'alle Daten'!Y95</f>
        <v>-2.9819285573761345E-2</v>
      </c>
      <c r="N95" s="120">
        <f>'alle Daten'!AD95</f>
        <v>40</v>
      </c>
      <c r="O95" s="119">
        <f>'alle Daten'!AE95</f>
        <v>0.16806722689075632</v>
      </c>
      <c r="P95" s="121">
        <f>'alle Daten'!AE95-'alle Daten'!AC95</f>
        <v>6.4388297124870028E-2</v>
      </c>
      <c r="Q95" s="120">
        <f>'alle Daten'!AH95</f>
        <v>26</v>
      </c>
      <c r="R95" s="119">
        <f>'alle Daten'!AI95</f>
        <v>0.1092436974789916</v>
      </c>
      <c r="S95" s="149">
        <f>'alle Daten'!AI95-'alle Daten'!AG95</f>
        <v>-3.4569011551108725E-2</v>
      </c>
    </row>
    <row r="96" spans="2:19" x14ac:dyDescent="0.3">
      <c r="B96" s="148" t="s">
        <v>440</v>
      </c>
      <c r="C96" s="144" t="s">
        <v>195</v>
      </c>
      <c r="D96" s="130" t="s">
        <v>196</v>
      </c>
      <c r="E96" s="117">
        <f>'alle Daten'!F96</f>
        <v>480</v>
      </c>
      <c r="F96" s="117">
        <f>'alle Daten'!J96</f>
        <v>153</v>
      </c>
      <c r="G96" s="119">
        <f>'alle Daten'!N96</f>
        <v>0.31874999999999998</v>
      </c>
      <c r="H96" s="118">
        <f>'alle Daten'!O96</f>
        <v>-5.1113013698630139E-2</v>
      </c>
      <c r="I96" s="117">
        <f>'alle Daten'!Q96</f>
        <v>0</v>
      </c>
      <c r="J96" s="158">
        <f>'alle Daten'!U96</f>
        <v>153</v>
      </c>
      <c r="K96" s="120">
        <f>'alle Daten'!Z96</f>
        <v>131</v>
      </c>
      <c r="L96" s="119">
        <f>'alle Daten'!AA96</f>
        <v>0.85620915032679734</v>
      </c>
      <c r="M96" s="121">
        <f>'alle Daten'!AA96-'alle Daten'!Y96</f>
        <v>-5.8684466694479243E-2</v>
      </c>
      <c r="N96" s="120">
        <f>'alle Daten'!AD96</f>
        <v>7</v>
      </c>
      <c r="O96" s="119">
        <f>'alle Daten'!AE96</f>
        <v>4.5751633986928102E-2</v>
      </c>
      <c r="P96" s="121">
        <f>'alle Daten'!AE96-'alle Daten'!AC96</f>
        <v>8.517591433736614E-3</v>
      </c>
      <c r="Q96" s="120">
        <f>'alle Daten'!AH96</f>
        <v>15</v>
      </c>
      <c r="R96" s="119">
        <f>'alle Daten'!AI96</f>
        <v>9.8039215686274508E-2</v>
      </c>
      <c r="S96" s="149">
        <f>'alle Daten'!AI96-'alle Daten'!AG96</f>
        <v>5.0166875260742594E-2</v>
      </c>
    </row>
    <row r="97" spans="2:19" x14ac:dyDescent="0.3">
      <c r="B97" s="148" t="s">
        <v>440</v>
      </c>
      <c r="C97" s="144" t="s">
        <v>197</v>
      </c>
      <c r="D97" s="130" t="s">
        <v>198</v>
      </c>
      <c r="E97" s="117">
        <f>'alle Daten'!F97</f>
        <v>696</v>
      </c>
      <c r="F97" s="117">
        <f>'alle Daten'!J97</f>
        <v>203</v>
      </c>
      <c r="G97" s="119">
        <f>'alle Daten'!N97</f>
        <v>0.29166666666666669</v>
      </c>
      <c r="H97" s="118">
        <f>'alle Daten'!O97</f>
        <v>-4.2561521252796386E-2</v>
      </c>
      <c r="I97" s="117">
        <f>'alle Daten'!Q97</f>
        <v>2</v>
      </c>
      <c r="J97" s="158">
        <f>'alle Daten'!U97</f>
        <v>201</v>
      </c>
      <c r="K97" s="120">
        <f>'alle Daten'!Z97</f>
        <v>142</v>
      </c>
      <c r="L97" s="119">
        <f>'alle Daten'!AA97</f>
        <v>0.70646766169154229</v>
      </c>
      <c r="M97" s="121">
        <f>'alle Daten'!AA97-'alle Daten'!Y97</f>
        <v>-7.5790402824586711E-2</v>
      </c>
      <c r="N97" s="120">
        <f>'alle Daten'!AD97</f>
        <v>57</v>
      </c>
      <c r="O97" s="119">
        <f>'alle Daten'!AE97</f>
        <v>0.28358208955223879</v>
      </c>
      <c r="P97" s="121">
        <f>'alle Daten'!AE97-'alle Daten'!AC97</f>
        <v>0.12632402503610976</v>
      </c>
      <c r="Q97" s="120">
        <f>'alle Daten'!AH97</f>
        <v>2</v>
      </c>
      <c r="R97" s="119">
        <f>'alle Daten'!AI97</f>
        <v>9.9502487562189053E-3</v>
      </c>
      <c r="S97" s="149">
        <f>'alle Daten'!AI97-'alle Daten'!AG97</f>
        <v>-5.0533622211523035E-2</v>
      </c>
    </row>
    <row r="98" spans="2:19" x14ac:dyDescent="0.3">
      <c r="B98" s="148" t="s">
        <v>440</v>
      </c>
      <c r="C98" s="144" t="s">
        <v>199</v>
      </c>
      <c r="D98" s="130" t="s">
        <v>200</v>
      </c>
      <c r="E98" s="117">
        <f>'alle Daten'!F98</f>
        <v>291</v>
      </c>
      <c r="F98" s="117">
        <f>'alle Daten'!J98</f>
        <v>84</v>
      </c>
      <c r="G98" s="119">
        <f>'alle Daten'!N98</f>
        <v>0.28865979381443296</v>
      </c>
      <c r="H98" s="118">
        <f>'alle Daten'!O98</f>
        <v>-0.14220837338813941</v>
      </c>
      <c r="I98" s="117">
        <f>'alle Daten'!Q98</f>
        <v>1</v>
      </c>
      <c r="J98" s="158">
        <f>'alle Daten'!U98</f>
        <v>83</v>
      </c>
      <c r="K98" s="120">
        <f>'alle Daten'!Z98</f>
        <v>79</v>
      </c>
      <c r="L98" s="119">
        <f>'alle Daten'!AA98</f>
        <v>0.95180722891566261</v>
      </c>
      <c r="M98" s="121">
        <f>'alle Daten'!AA98-'alle Daten'!Y98</f>
        <v>0.14729595072017387</v>
      </c>
      <c r="N98" s="120">
        <f>'alle Daten'!AD98</f>
        <v>2</v>
      </c>
      <c r="O98" s="119">
        <f>'alle Daten'!AE98</f>
        <v>2.4096385542168676E-2</v>
      </c>
      <c r="P98" s="121">
        <f>'alle Daten'!AE98-'alle Daten'!AC98</f>
        <v>-0.14131714829241779</v>
      </c>
      <c r="Q98" s="120">
        <f>'alle Daten'!AH98</f>
        <v>2</v>
      </c>
      <c r="R98" s="119">
        <f>'alle Daten'!AI98</f>
        <v>2.4096385542168676E-2</v>
      </c>
      <c r="S98" s="149">
        <f>'alle Daten'!AI98-'alle Daten'!AG98</f>
        <v>-5.9788024277561344E-3</v>
      </c>
    </row>
    <row r="99" spans="2:19" x14ac:dyDescent="0.3">
      <c r="B99" s="148" t="s">
        <v>440</v>
      </c>
      <c r="C99" s="144" t="s">
        <v>201</v>
      </c>
      <c r="D99" s="130" t="s">
        <v>202</v>
      </c>
      <c r="E99" s="117">
        <f>'alle Daten'!F99</f>
        <v>385</v>
      </c>
      <c r="F99" s="117">
        <f>'alle Daten'!J99</f>
        <v>63</v>
      </c>
      <c r="G99" s="119">
        <f>'alle Daten'!N99</f>
        <v>0.16363636363636364</v>
      </c>
      <c r="H99" s="118">
        <f>'alle Daten'!O99</f>
        <v>-5.6258924321751558E-2</v>
      </c>
      <c r="I99" s="117">
        <f>'alle Daten'!Q99</f>
        <v>1</v>
      </c>
      <c r="J99" s="158">
        <f>'alle Daten'!U99</f>
        <v>62</v>
      </c>
      <c r="K99" s="120">
        <f>'alle Daten'!Z99</f>
        <v>60</v>
      </c>
      <c r="L99" s="119">
        <f>'alle Daten'!AA99</f>
        <v>0.967741935483871</v>
      </c>
      <c r="M99" s="121">
        <f>'alle Daten'!AA99-'alle Daten'!Y99</f>
        <v>0.22964669738863286</v>
      </c>
      <c r="N99" s="120">
        <f>'alle Daten'!AD99</f>
        <v>1</v>
      </c>
      <c r="O99" s="119">
        <f>'alle Daten'!AE99</f>
        <v>1.6129032258064516E-2</v>
      </c>
      <c r="P99" s="121">
        <f>'alle Daten'!AE99-'alle Daten'!AC99</f>
        <v>-0.19815668202764974</v>
      </c>
      <c r="Q99" s="120">
        <f>'alle Daten'!AH99</f>
        <v>1</v>
      </c>
      <c r="R99" s="119">
        <f>'alle Daten'!AI99</f>
        <v>1.6129032258064516E-2</v>
      </c>
      <c r="S99" s="149">
        <f>'alle Daten'!AI99-'alle Daten'!AG99</f>
        <v>-3.1490015360983101E-2</v>
      </c>
    </row>
    <row r="100" spans="2:19" x14ac:dyDescent="0.3">
      <c r="B100" s="148" t="s">
        <v>440</v>
      </c>
      <c r="C100" s="144" t="s">
        <v>203</v>
      </c>
      <c r="D100" s="130" t="s">
        <v>204</v>
      </c>
      <c r="E100" s="117">
        <f>'alle Daten'!F100</f>
        <v>485</v>
      </c>
      <c r="F100" s="117">
        <f>'alle Daten'!J100</f>
        <v>132</v>
      </c>
      <c r="G100" s="119">
        <f>'alle Daten'!N100</f>
        <v>0.27216494845360822</v>
      </c>
      <c r="H100" s="118">
        <f>'alle Daten'!O100</f>
        <v>-1.1023782790650638E-3</v>
      </c>
      <c r="I100" s="117">
        <f>'alle Daten'!Q100</f>
        <v>0</v>
      </c>
      <c r="J100" s="158">
        <f>'alle Daten'!U100</f>
        <v>132</v>
      </c>
      <c r="K100" s="120">
        <f>'alle Daten'!Z100</f>
        <v>117</v>
      </c>
      <c r="L100" s="119">
        <f>'alle Daten'!AA100</f>
        <v>0.88636363636363635</v>
      </c>
      <c r="M100" s="121">
        <f>'alle Daten'!AA100-'alle Daten'!Y100</f>
        <v>5.3030303030302983E-2</v>
      </c>
      <c r="N100" s="120">
        <f>'alle Daten'!AD100</f>
        <v>8</v>
      </c>
      <c r="O100" s="119">
        <f>'alle Daten'!AE100</f>
        <v>6.0606060606060608E-2</v>
      </c>
      <c r="P100" s="121">
        <f>'alle Daten'!AE100-'alle Daten'!AC100</f>
        <v>9.8814229249011842E-3</v>
      </c>
      <c r="Q100" s="120">
        <f>'alle Daten'!AH100</f>
        <v>7</v>
      </c>
      <c r="R100" s="119">
        <f>'alle Daten'!AI100</f>
        <v>5.3030303030303032E-2</v>
      </c>
      <c r="S100" s="149">
        <f>'alle Daten'!AI100-'alle Daten'!AG100</f>
        <v>-6.2911725955204223E-2</v>
      </c>
    </row>
    <row r="101" spans="2:19" x14ac:dyDescent="0.3">
      <c r="B101" s="148" t="s">
        <v>440</v>
      </c>
      <c r="C101" s="144" t="s">
        <v>205</v>
      </c>
      <c r="D101" s="130" t="s">
        <v>206</v>
      </c>
      <c r="E101" s="117">
        <f>'alle Daten'!F101</f>
        <v>181</v>
      </c>
      <c r="F101" s="117">
        <f>'alle Daten'!J101</f>
        <v>70</v>
      </c>
      <c r="G101" s="119">
        <f>'alle Daten'!N101</f>
        <v>0.38674033149171272</v>
      </c>
      <c r="H101" s="118">
        <f>'alle Daten'!O101</f>
        <v>-6.538732808275538E-2</v>
      </c>
      <c r="I101" s="117">
        <f>'alle Daten'!Q101</f>
        <v>0</v>
      </c>
      <c r="J101" s="158">
        <f>'alle Daten'!U101</f>
        <v>70</v>
      </c>
      <c r="K101" s="120">
        <f>'alle Daten'!Z101</f>
        <v>62</v>
      </c>
      <c r="L101" s="119">
        <f>'alle Daten'!AA101</f>
        <v>0.88571428571428568</v>
      </c>
      <c r="M101" s="121">
        <f>'alle Daten'!AA101-'alle Daten'!Y101</f>
        <v>5.2380952380952306E-2</v>
      </c>
      <c r="N101" s="120">
        <f>'alle Daten'!AD101</f>
        <v>7</v>
      </c>
      <c r="O101" s="119">
        <f>'alle Daten'!AE101</f>
        <v>0.1</v>
      </c>
      <c r="P101" s="121">
        <f>'alle Daten'!AE101-'alle Daten'!AC101</f>
        <v>-6.6666666666666652E-2</v>
      </c>
      <c r="Q101" s="120">
        <f>'alle Daten'!AH101</f>
        <v>1</v>
      </c>
      <c r="R101" s="119">
        <f>'alle Daten'!AI101</f>
        <v>1.4285714285714285E-2</v>
      </c>
      <c r="S101" s="149">
        <f>'alle Daten'!AI101-'alle Daten'!AG101</f>
        <v>1.4285714285714285E-2</v>
      </c>
    </row>
    <row r="102" spans="2:19" x14ac:dyDescent="0.3">
      <c r="B102" s="148" t="s">
        <v>440</v>
      </c>
      <c r="C102" s="144" t="s">
        <v>207</v>
      </c>
      <c r="D102" s="130" t="s">
        <v>208</v>
      </c>
      <c r="E102" s="117">
        <f>'alle Daten'!F102</f>
        <v>618</v>
      </c>
      <c r="F102" s="117">
        <f>'alle Daten'!J102</f>
        <v>154</v>
      </c>
      <c r="G102" s="119">
        <f>'alle Daten'!N102</f>
        <v>0.24919093851132687</v>
      </c>
      <c r="H102" s="118">
        <f>'alle Daten'!O102</f>
        <v>-5.5085377278146802E-2</v>
      </c>
      <c r="I102" s="117">
        <f>'alle Daten'!Q102</f>
        <v>1</v>
      </c>
      <c r="J102" s="158">
        <f>'alle Daten'!U102</f>
        <v>153</v>
      </c>
      <c r="K102" s="120">
        <f>'alle Daten'!Z102</f>
        <v>130</v>
      </c>
      <c r="L102" s="119">
        <f>'alle Daten'!AA102</f>
        <v>0.84967320261437906</v>
      </c>
      <c r="M102" s="121">
        <f>'alle Daten'!AA102-'alle Daten'!Y102</f>
        <v>-5.7430622522232966E-2</v>
      </c>
      <c r="N102" s="120">
        <f>'alle Daten'!AD102</f>
        <v>13</v>
      </c>
      <c r="O102" s="119">
        <f>'alle Daten'!AE102</f>
        <v>8.4967320261437912E-2</v>
      </c>
      <c r="P102" s="121">
        <f>'alle Daten'!AE102-'alle Daten'!AC102</f>
        <v>1.3929068895317698E-2</v>
      </c>
      <c r="Q102" s="120">
        <f>'alle Daten'!AH102</f>
        <v>10</v>
      </c>
      <c r="R102" s="119">
        <f>'alle Daten'!AI102</f>
        <v>6.535947712418301E-2</v>
      </c>
      <c r="S102" s="149">
        <f>'alle Daten'!AI102-'alle Daten'!AG102</f>
        <v>4.3501553626915254E-2</v>
      </c>
    </row>
    <row r="103" spans="2:19" x14ac:dyDescent="0.3">
      <c r="B103" s="148" t="s">
        <v>440</v>
      </c>
      <c r="C103" s="144" t="s">
        <v>209</v>
      </c>
      <c r="D103" s="130" t="s">
        <v>210</v>
      </c>
      <c r="E103" s="117">
        <f>'alle Daten'!F103</f>
        <v>382</v>
      </c>
      <c r="F103" s="117">
        <f>'alle Daten'!J103</f>
        <v>107</v>
      </c>
      <c r="G103" s="119">
        <f>'alle Daten'!N103</f>
        <v>0.28010471204188481</v>
      </c>
      <c r="H103" s="118">
        <f>'alle Daten'!O103</f>
        <v>3.1439277281593014E-3</v>
      </c>
      <c r="I103" s="117">
        <f>'alle Daten'!Q103</f>
        <v>6</v>
      </c>
      <c r="J103" s="158">
        <f>'alle Daten'!U103</f>
        <v>101</v>
      </c>
      <c r="K103" s="120">
        <f>'alle Daten'!Z103</f>
        <v>84</v>
      </c>
      <c r="L103" s="119">
        <f>'alle Daten'!AA103</f>
        <v>0.83168316831683164</v>
      </c>
      <c r="M103" s="121">
        <f>'alle Daten'!AA103-'alle Daten'!Y103</f>
        <v>0.12371856654692015</v>
      </c>
      <c r="N103" s="120">
        <f>'alle Daten'!AD103</f>
        <v>6</v>
      </c>
      <c r="O103" s="119">
        <f>'alle Daten'!AE103</f>
        <v>5.9405940594059403E-2</v>
      </c>
      <c r="P103" s="121">
        <f>'alle Daten'!AE103-'alle Daten'!AC103</f>
        <v>-8.2186979759922896E-2</v>
      </c>
      <c r="Q103" s="120">
        <f>'alle Daten'!AH103</f>
        <v>11</v>
      </c>
      <c r="R103" s="119">
        <f>'alle Daten'!AI103</f>
        <v>0.10891089108910891</v>
      </c>
      <c r="S103" s="149">
        <f>'alle Daten'!AI103-'alle Daten'!AG103</f>
        <v>-4.1531586786997296E-2</v>
      </c>
    </row>
    <row r="104" spans="2:19" x14ac:dyDescent="0.3">
      <c r="B104" s="148" t="s">
        <v>440</v>
      </c>
      <c r="C104" s="144" t="s">
        <v>211</v>
      </c>
      <c r="D104" s="130" t="s">
        <v>212</v>
      </c>
      <c r="E104" s="117">
        <f>'alle Daten'!F104</f>
        <v>347</v>
      </c>
      <c r="F104" s="117">
        <f>'alle Daten'!J104</f>
        <v>184</v>
      </c>
      <c r="G104" s="119">
        <f>'alle Daten'!N104</f>
        <v>0.53025936599423629</v>
      </c>
      <c r="H104" s="118">
        <f>'alle Daten'!O104</f>
        <v>-4.2366332329786038E-2</v>
      </c>
      <c r="I104" s="117">
        <f>'alle Daten'!Q104</f>
        <v>2</v>
      </c>
      <c r="J104" s="158">
        <f>'alle Daten'!U104</f>
        <v>182</v>
      </c>
      <c r="K104" s="120">
        <f>'alle Daten'!Z104</f>
        <v>123</v>
      </c>
      <c r="L104" s="119">
        <f>'alle Daten'!AA104</f>
        <v>0.67582417582417587</v>
      </c>
      <c r="M104" s="121">
        <f>'alle Daten'!AA104-'alle Daten'!Y104</f>
        <v>0.10156675008160165</v>
      </c>
      <c r="N104" s="120">
        <f>'alle Daten'!AD104</f>
        <v>57</v>
      </c>
      <c r="O104" s="119">
        <f>'alle Daten'!AE104</f>
        <v>0.31318681318681318</v>
      </c>
      <c r="P104" s="121">
        <f>'alle Daten'!AE104-'alle Daten'!AC104</f>
        <v>-0.10760526602110759</v>
      </c>
      <c r="Q104" s="120">
        <f>'alle Daten'!AH104</f>
        <v>2</v>
      </c>
      <c r="R104" s="119">
        <f>'alle Daten'!AI104</f>
        <v>1.098901098901099E-2</v>
      </c>
      <c r="S104" s="149">
        <f>'alle Daten'!AI104-'alle Daten'!AG104</f>
        <v>6.0385159395060393E-3</v>
      </c>
    </row>
    <row r="105" spans="2:19" x14ac:dyDescent="0.3">
      <c r="B105" s="148" t="s">
        <v>440</v>
      </c>
      <c r="C105" s="144" t="s">
        <v>213</v>
      </c>
      <c r="D105" s="130" t="s">
        <v>214</v>
      </c>
      <c r="E105" s="117">
        <f>'alle Daten'!F105</f>
        <v>511</v>
      </c>
      <c r="F105" s="117">
        <f>'alle Daten'!J105</f>
        <v>172</v>
      </c>
      <c r="G105" s="119">
        <f>'alle Daten'!N105</f>
        <v>0.33659491193737767</v>
      </c>
      <c r="H105" s="118">
        <f>'alle Daten'!O105</f>
        <v>4.5002783135946522E-2</v>
      </c>
      <c r="I105" s="117">
        <f>'alle Daten'!Q105</f>
        <v>2</v>
      </c>
      <c r="J105" s="158">
        <f>'alle Daten'!U105</f>
        <v>170</v>
      </c>
      <c r="K105" s="120">
        <f>'alle Daten'!Z105</f>
        <v>143</v>
      </c>
      <c r="L105" s="119">
        <f>'alle Daten'!AA105</f>
        <v>0.8411764705882353</v>
      </c>
      <c r="M105" s="121">
        <f>'alle Daten'!AA105-'alle Daten'!Y105</f>
        <v>-3.6124142908697254E-2</v>
      </c>
      <c r="N105" s="120">
        <f>'alle Daten'!AD105</f>
        <v>13</v>
      </c>
      <c r="O105" s="119">
        <f>'alle Daten'!AE105</f>
        <v>7.6470588235294124E-2</v>
      </c>
      <c r="P105" s="121">
        <f>'alle Daten'!AE105-'alle Daten'!AC105</f>
        <v>2.8509563334536275E-3</v>
      </c>
      <c r="Q105" s="120">
        <f>'alle Daten'!AH105</f>
        <v>14</v>
      </c>
      <c r="R105" s="119">
        <f>'alle Daten'!AI105</f>
        <v>8.2352941176470587E-2</v>
      </c>
      <c r="S105" s="149">
        <f>'alle Daten'!AI105-'alle Daten'!AG105</f>
        <v>3.3273186575243592E-2</v>
      </c>
    </row>
    <row r="106" spans="2:19" x14ac:dyDescent="0.3">
      <c r="B106" s="148" t="s">
        <v>440</v>
      </c>
      <c r="C106" s="144" t="s">
        <v>215</v>
      </c>
      <c r="D106" s="130" t="s">
        <v>216</v>
      </c>
      <c r="E106" s="117">
        <f>'alle Daten'!F106</f>
        <v>294</v>
      </c>
      <c r="F106" s="117">
        <f>'alle Daten'!J106</f>
        <v>63</v>
      </c>
      <c r="G106" s="119">
        <f>'alle Daten'!N106</f>
        <v>0.21428571428571427</v>
      </c>
      <c r="H106" s="118">
        <f>'alle Daten'!O106</f>
        <v>3.9408866995073732E-3</v>
      </c>
      <c r="I106" s="117">
        <f>'alle Daten'!Q106</f>
        <v>1</v>
      </c>
      <c r="J106" s="158">
        <f>'alle Daten'!U106</f>
        <v>62</v>
      </c>
      <c r="K106" s="120">
        <f>'alle Daten'!Z106</f>
        <v>57</v>
      </c>
      <c r="L106" s="119">
        <f>'alle Daten'!AA106</f>
        <v>0.91935483870967738</v>
      </c>
      <c r="M106" s="121">
        <f>'alle Daten'!AA106-'alle Daten'!Y106</f>
        <v>0.13969382176052481</v>
      </c>
      <c r="N106" s="120">
        <f>'alle Daten'!AD106</f>
        <v>5</v>
      </c>
      <c r="O106" s="119">
        <f>'alle Daten'!AE106</f>
        <v>8.0645161290322578E-2</v>
      </c>
      <c r="P106" s="121">
        <f>'alle Daten'!AE106-'alle Daten'!AC106</f>
        <v>-0.13969382176052486</v>
      </c>
      <c r="Q106" s="120">
        <f>'alle Daten'!AH106</f>
        <v>0</v>
      </c>
      <c r="R106" s="119">
        <f>'alle Daten'!AI106</f>
        <v>0</v>
      </c>
      <c r="S106" s="149">
        <f>'alle Daten'!AI106-'alle Daten'!AG106</f>
        <v>0</v>
      </c>
    </row>
    <row r="107" spans="2:19" x14ac:dyDescent="0.3">
      <c r="B107" s="148" t="s">
        <v>440</v>
      </c>
      <c r="C107" s="144" t="s">
        <v>217</v>
      </c>
      <c r="D107" s="130" t="s">
        <v>218</v>
      </c>
      <c r="E107" s="117">
        <f>'alle Daten'!F107</f>
        <v>451</v>
      </c>
      <c r="F107" s="117">
        <f>'alle Daten'!J107</f>
        <v>125</v>
      </c>
      <c r="G107" s="119">
        <f>'alle Daten'!N107</f>
        <v>0.27716186252771619</v>
      </c>
      <c r="H107" s="118">
        <f>'alle Daten'!O107</f>
        <v>3.2222591272655449E-2</v>
      </c>
      <c r="I107" s="117">
        <f>'alle Daten'!Q107</f>
        <v>0</v>
      </c>
      <c r="J107" s="158">
        <f>'alle Daten'!U107</f>
        <v>125</v>
      </c>
      <c r="K107" s="120">
        <f>'alle Daten'!Z107</f>
        <v>113</v>
      </c>
      <c r="L107" s="119">
        <f>'alle Daten'!AA107</f>
        <v>0.90400000000000003</v>
      </c>
      <c r="M107" s="121">
        <f>'alle Daten'!AA107-'alle Daten'!Y107</f>
        <v>-4.6413223140495896E-2</v>
      </c>
      <c r="N107" s="120">
        <f>'alle Daten'!AD107</f>
        <v>9</v>
      </c>
      <c r="O107" s="119">
        <f>'alle Daten'!AE107</f>
        <v>7.1999999999999995E-2</v>
      </c>
      <c r="P107" s="121">
        <f>'alle Daten'!AE107-'alle Daten'!AC107</f>
        <v>4.7206611570247928E-2</v>
      </c>
      <c r="Q107" s="120">
        <f>'alle Daten'!AH107</f>
        <v>3</v>
      </c>
      <c r="R107" s="119">
        <f>'alle Daten'!AI107</f>
        <v>2.4E-2</v>
      </c>
      <c r="S107" s="149">
        <f>'alle Daten'!AI107-'alle Daten'!AG107</f>
        <v>-7.933884297520663E-4</v>
      </c>
    </row>
    <row r="108" spans="2:19" x14ac:dyDescent="0.3">
      <c r="B108" s="148" t="s">
        <v>440</v>
      </c>
      <c r="C108" s="144" t="s">
        <v>219</v>
      </c>
      <c r="D108" s="130" t="s">
        <v>220</v>
      </c>
      <c r="E108" s="117">
        <f>'alle Daten'!F108</f>
        <v>207</v>
      </c>
      <c r="F108" s="117">
        <f>'alle Daten'!J108</f>
        <v>31</v>
      </c>
      <c r="G108" s="119">
        <f>'alle Daten'!N108</f>
        <v>0.14975845410628019</v>
      </c>
      <c r="H108" s="118">
        <f>'alle Daten'!O108</f>
        <v>-9.1418016481955106E-2</v>
      </c>
      <c r="I108" s="117">
        <f>'alle Daten'!Q108</f>
        <v>0</v>
      </c>
      <c r="J108" s="158">
        <f>'alle Daten'!U108</f>
        <v>31</v>
      </c>
      <c r="K108" s="120">
        <f>'alle Daten'!Z108</f>
        <v>24</v>
      </c>
      <c r="L108" s="119">
        <f>'alle Daten'!AA108</f>
        <v>0.77419354838709675</v>
      </c>
      <c r="M108" s="121">
        <f>'alle Daten'!AA108-'alle Daten'!Y108</f>
        <v>4.9193548387096775E-2</v>
      </c>
      <c r="N108" s="120">
        <f>'alle Daten'!AD108</f>
        <v>3</v>
      </c>
      <c r="O108" s="119">
        <f>'alle Daten'!AE108</f>
        <v>9.6774193548387094E-2</v>
      </c>
      <c r="P108" s="121">
        <f>'alle Daten'!AE108-'alle Daten'!AC108</f>
        <v>-0.12822580645161291</v>
      </c>
      <c r="Q108" s="120">
        <f>'alle Daten'!AH108</f>
        <v>4</v>
      </c>
      <c r="R108" s="119">
        <f>'alle Daten'!AI108</f>
        <v>0.12903225806451613</v>
      </c>
      <c r="S108" s="149">
        <f>'alle Daten'!AI108-'alle Daten'!AG108</f>
        <v>7.9032258064516123E-2</v>
      </c>
    </row>
    <row r="109" spans="2:19" x14ac:dyDescent="0.3">
      <c r="B109" s="148" t="s">
        <v>440</v>
      </c>
      <c r="C109" s="144" t="s">
        <v>221</v>
      </c>
      <c r="D109" s="130" t="s">
        <v>222</v>
      </c>
      <c r="E109" s="117">
        <f>'alle Daten'!F109</f>
        <v>388</v>
      </c>
      <c r="F109" s="117">
        <f>'alle Daten'!J109</f>
        <v>147</v>
      </c>
      <c r="G109" s="119">
        <f>'alle Daten'!N109</f>
        <v>0.37886597938144329</v>
      </c>
      <c r="H109" s="118">
        <f>'alle Daten'!O109</f>
        <v>-0.15783126832497874</v>
      </c>
      <c r="I109" s="117">
        <f>'alle Daten'!Q109</f>
        <v>0</v>
      </c>
      <c r="J109" s="158">
        <f>'alle Daten'!U109</f>
        <v>147</v>
      </c>
      <c r="K109" s="120">
        <f>'alle Daten'!Z109</f>
        <v>126</v>
      </c>
      <c r="L109" s="119">
        <f>'alle Daten'!AA109</f>
        <v>0.8571428571428571</v>
      </c>
      <c r="M109" s="121">
        <f>'alle Daten'!AA109-'alle Daten'!Y109</f>
        <v>-1.6770186335403725E-2</v>
      </c>
      <c r="N109" s="120">
        <f>'alle Daten'!AD109</f>
        <v>19</v>
      </c>
      <c r="O109" s="119">
        <f>'alle Daten'!AE109</f>
        <v>0.12925170068027211</v>
      </c>
      <c r="P109" s="121">
        <f>'alle Daten'!AE109-'alle Daten'!AC109</f>
        <v>3.3599526767228632E-2</v>
      </c>
      <c r="Q109" s="120">
        <f>'alle Daten'!AH109</f>
        <v>2</v>
      </c>
      <c r="R109" s="119">
        <f>'alle Daten'!AI109</f>
        <v>1.3605442176870748E-2</v>
      </c>
      <c r="S109" s="149">
        <f>'alle Daten'!AI109-'alle Daten'!AG109</f>
        <v>-1.6829340431824907E-2</v>
      </c>
    </row>
    <row r="110" spans="2:19" x14ac:dyDescent="0.3">
      <c r="B110" s="148" t="s">
        <v>440</v>
      </c>
      <c r="C110" s="144" t="s">
        <v>223</v>
      </c>
      <c r="D110" s="130" t="s">
        <v>224</v>
      </c>
      <c r="E110" s="117">
        <f>'alle Daten'!F110</f>
        <v>284</v>
      </c>
      <c r="F110" s="117">
        <f>'alle Daten'!J110</f>
        <v>112</v>
      </c>
      <c r="G110" s="119">
        <f>'alle Daten'!N110</f>
        <v>0.39436619718309857</v>
      </c>
      <c r="H110" s="118">
        <f>'alle Daten'!O110</f>
        <v>-4.9844521675507791E-3</v>
      </c>
      <c r="I110" s="117">
        <f>'alle Daten'!Q110</f>
        <v>3</v>
      </c>
      <c r="J110" s="158">
        <f>'alle Daten'!U110</f>
        <v>109</v>
      </c>
      <c r="K110" s="120">
        <f>'alle Daten'!Z110</f>
        <v>105</v>
      </c>
      <c r="L110" s="119">
        <f>'alle Daten'!AA110</f>
        <v>0.96330275229357798</v>
      </c>
      <c r="M110" s="121">
        <f>'alle Daten'!AA110-'alle Daten'!Y110</f>
        <v>4.4603565301708059E-2</v>
      </c>
      <c r="N110" s="120">
        <f>'alle Daten'!AD110</f>
        <v>4</v>
      </c>
      <c r="O110" s="119">
        <f>'alle Daten'!AE110</f>
        <v>3.669724770642202E-2</v>
      </c>
      <c r="P110" s="121">
        <f>'alle Daten'!AE110-'alle Daten'!AC110</f>
        <v>4.1769225031699844E-3</v>
      </c>
      <c r="Q110" s="120">
        <f>'alle Daten'!AH110</f>
        <v>0</v>
      </c>
      <c r="R110" s="119">
        <f>'alle Daten'!AI110</f>
        <v>0</v>
      </c>
      <c r="S110" s="149">
        <f>'alle Daten'!AI110-'alle Daten'!AG110</f>
        <v>-4.878048780487805E-2</v>
      </c>
    </row>
    <row r="111" spans="2:19" x14ac:dyDescent="0.3">
      <c r="B111" s="148" t="s">
        <v>440</v>
      </c>
      <c r="C111" s="144" t="s">
        <v>225</v>
      </c>
      <c r="D111" s="130" t="s">
        <v>226</v>
      </c>
      <c r="E111" s="117">
        <f>'alle Daten'!F111</f>
        <v>420</v>
      </c>
      <c r="F111" s="117">
        <f>'alle Daten'!J111</f>
        <v>114</v>
      </c>
      <c r="G111" s="119">
        <f>'alle Daten'!N111</f>
        <v>0.27142857142857141</v>
      </c>
      <c r="H111" s="118">
        <f>'alle Daten'!O111</f>
        <v>2.1175067104085565E-3</v>
      </c>
      <c r="I111" s="117">
        <f>'alle Daten'!Q111</f>
        <v>6</v>
      </c>
      <c r="J111" s="158">
        <f>'alle Daten'!U111</f>
        <v>108</v>
      </c>
      <c r="K111" s="120">
        <f>'alle Daten'!Z111</f>
        <v>84</v>
      </c>
      <c r="L111" s="119">
        <f>'alle Daten'!AA111</f>
        <v>0.77777777777777779</v>
      </c>
      <c r="M111" s="121">
        <f>'alle Daten'!AA111-'alle Daten'!Y111</f>
        <v>-0.1277340332458442</v>
      </c>
      <c r="N111" s="120">
        <f>'alle Daten'!AD111</f>
        <v>16</v>
      </c>
      <c r="O111" s="119">
        <f>'alle Daten'!AE111</f>
        <v>0.14814814814814814</v>
      </c>
      <c r="P111" s="121">
        <f>'alle Daten'!AE111-'alle Daten'!AC111</f>
        <v>7.7282006415864676E-2</v>
      </c>
      <c r="Q111" s="120">
        <f>'alle Daten'!AH111</f>
        <v>8</v>
      </c>
      <c r="R111" s="119">
        <f>'alle Daten'!AI111</f>
        <v>7.407407407407407E-2</v>
      </c>
      <c r="S111" s="149">
        <f>'alle Daten'!AI111-'alle Daten'!AG111</f>
        <v>5.0452026829979582E-2</v>
      </c>
    </row>
    <row r="112" spans="2:19" x14ac:dyDescent="0.3">
      <c r="B112" s="148" t="s">
        <v>440</v>
      </c>
      <c r="C112" s="144" t="s">
        <v>227</v>
      </c>
      <c r="D112" s="130" t="s">
        <v>228</v>
      </c>
      <c r="E112" s="117">
        <f>'alle Daten'!F112</f>
        <v>415</v>
      </c>
      <c r="F112" s="117">
        <f>'alle Daten'!J112</f>
        <v>121</v>
      </c>
      <c r="G112" s="119">
        <f>'alle Daten'!N112</f>
        <v>0.29156626506024097</v>
      </c>
      <c r="H112" s="118">
        <f>'alle Daten'!O112</f>
        <v>-7.2898427422674772E-2</v>
      </c>
      <c r="I112" s="117">
        <f>'alle Daten'!Q112</f>
        <v>4</v>
      </c>
      <c r="J112" s="158">
        <f>'alle Daten'!U112</f>
        <v>117</v>
      </c>
      <c r="K112" s="120">
        <f>'alle Daten'!Z112</f>
        <v>71</v>
      </c>
      <c r="L112" s="119">
        <f>'alle Daten'!AA112</f>
        <v>0.60683760683760679</v>
      </c>
      <c r="M112" s="121">
        <f>'alle Daten'!AA112-'alle Daten'!Y112</f>
        <v>-4.2843921824813558E-2</v>
      </c>
      <c r="N112" s="120">
        <f>'alle Daten'!AD112</f>
        <v>27</v>
      </c>
      <c r="O112" s="119">
        <f>'alle Daten'!AE112</f>
        <v>0.23076923076923078</v>
      </c>
      <c r="P112" s="121">
        <f>'alle Daten'!AE112-'alle Daten'!AC112</f>
        <v>2.6947574718275358E-2</v>
      </c>
      <c r="Q112" s="120">
        <f>'alle Daten'!AH112</f>
        <v>19</v>
      </c>
      <c r="R112" s="119">
        <f>'alle Daten'!AI112</f>
        <v>0.1623931623931624</v>
      </c>
      <c r="S112" s="149">
        <f>'alle Daten'!AI112-'alle Daten'!AG112</f>
        <v>1.58963471065382E-2</v>
      </c>
    </row>
    <row r="113" spans="2:19" x14ac:dyDescent="0.3">
      <c r="B113" s="148" t="s">
        <v>440</v>
      </c>
      <c r="C113" s="144" t="s">
        <v>229</v>
      </c>
      <c r="D113" s="130" t="s">
        <v>230</v>
      </c>
      <c r="E113" s="117">
        <f>'alle Daten'!F113</f>
        <v>198</v>
      </c>
      <c r="F113" s="117">
        <f>'alle Daten'!J113</f>
        <v>64</v>
      </c>
      <c r="G113" s="119">
        <f>'alle Daten'!N113</f>
        <v>0.32323232323232326</v>
      </c>
      <c r="H113" s="118">
        <f>'alle Daten'!O113</f>
        <v>-0.13391053391053387</v>
      </c>
      <c r="I113" s="117">
        <f>'alle Daten'!Q113</f>
        <v>1</v>
      </c>
      <c r="J113" s="158">
        <f>'alle Daten'!U113</f>
        <v>63</v>
      </c>
      <c r="K113" s="120">
        <f>'alle Daten'!Z113</f>
        <v>45</v>
      </c>
      <c r="L113" s="119">
        <f>'alle Daten'!AA113</f>
        <v>0.7142857142857143</v>
      </c>
      <c r="M113" s="121">
        <f>'alle Daten'!AA113-'alle Daten'!Y113</f>
        <v>0.1185410334346505</v>
      </c>
      <c r="N113" s="120">
        <f>'alle Daten'!AD113</f>
        <v>18</v>
      </c>
      <c r="O113" s="119">
        <f>'alle Daten'!AE113</f>
        <v>0.2857142857142857</v>
      </c>
      <c r="P113" s="121">
        <f>'alle Daten'!AE113-'alle Daten'!AC113</f>
        <v>-6.5349544072948351E-2</v>
      </c>
      <c r="Q113" s="120">
        <f>'alle Daten'!AH113</f>
        <v>0</v>
      </c>
      <c r="R113" s="119">
        <f>'alle Daten'!AI113</f>
        <v>0</v>
      </c>
      <c r="S113" s="149">
        <f>'alle Daten'!AI113-'alle Daten'!AG113</f>
        <v>-5.3191489361702128E-2</v>
      </c>
    </row>
    <row r="114" spans="2:19" x14ac:dyDescent="0.3">
      <c r="B114" s="148" t="s">
        <v>440</v>
      </c>
      <c r="C114" s="144" t="s">
        <v>231</v>
      </c>
      <c r="D114" s="130" t="s">
        <v>232</v>
      </c>
      <c r="E114" s="117">
        <f>'alle Daten'!F114</f>
        <v>402</v>
      </c>
      <c r="F114" s="117">
        <f>'alle Daten'!J114</f>
        <v>158</v>
      </c>
      <c r="G114" s="119">
        <f>'alle Daten'!N114</f>
        <v>0.39303482587064675</v>
      </c>
      <c r="H114" s="118">
        <f>'alle Daten'!O114</f>
        <v>-0.13652182437565863</v>
      </c>
      <c r="I114" s="117">
        <f>'alle Daten'!Q114</f>
        <v>2</v>
      </c>
      <c r="J114" s="158">
        <f>'alle Daten'!U114</f>
        <v>156</v>
      </c>
      <c r="K114" s="120">
        <f>'alle Daten'!Z114</f>
        <v>112</v>
      </c>
      <c r="L114" s="119">
        <f>'alle Daten'!AA114</f>
        <v>0.71794871794871795</v>
      </c>
      <c r="M114" s="121">
        <f>'alle Daten'!AA114-'alle Daten'!Y114</f>
        <v>9.6758587324630163E-4</v>
      </c>
      <c r="N114" s="120">
        <f>'alle Daten'!AD114</f>
        <v>29</v>
      </c>
      <c r="O114" s="119">
        <f>'alle Daten'!AE114</f>
        <v>0.1858974358974359</v>
      </c>
      <c r="P114" s="121">
        <f>'alle Daten'!AE114-'alle Daten'!AC114</f>
        <v>-1.693275278180939E-2</v>
      </c>
      <c r="Q114" s="120">
        <f>'alle Daten'!AH114</f>
        <v>15</v>
      </c>
      <c r="R114" s="119">
        <f>'alle Daten'!AI114</f>
        <v>9.6153846153846159E-2</v>
      </c>
      <c r="S114" s="149">
        <f>'alle Daten'!AI114-'alle Daten'!AG114</f>
        <v>1.5965166908563144E-2</v>
      </c>
    </row>
    <row r="115" spans="2:19" x14ac:dyDescent="0.3">
      <c r="B115" s="148" t="s">
        <v>268</v>
      </c>
      <c r="C115" s="144" t="s">
        <v>233</v>
      </c>
      <c r="D115" s="130" t="s">
        <v>234</v>
      </c>
      <c r="E115" s="117">
        <f>'alle Daten'!F115</f>
        <v>536</v>
      </c>
      <c r="F115" s="117">
        <f>'alle Daten'!J115</f>
        <v>219</v>
      </c>
      <c r="G115" s="119">
        <f>'alle Daten'!N115</f>
        <v>0.40858208955223879</v>
      </c>
      <c r="H115" s="118">
        <f>'alle Daten'!O115</f>
        <v>-1.9488085886357698E-2</v>
      </c>
      <c r="I115" s="117">
        <f>'alle Daten'!Q115</f>
        <v>1</v>
      </c>
      <c r="J115" s="158">
        <f>'alle Daten'!U115</f>
        <v>218</v>
      </c>
      <c r="K115" s="120">
        <f>'alle Daten'!Z115</f>
        <v>205</v>
      </c>
      <c r="L115" s="119">
        <f>'alle Daten'!AA115</f>
        <v>0.94036697247706424</v>
      </c>
      <c r="M115" s="121">
        <f>'alle Daten'!AA115-'alle Daten'!Y115</f>
        <v>-1.0046250663431677E-2</v>
      </c>
      <c r="N115" s="120">
        <f>'alle Daten'!AD115</f>
        <v>9</v>
      </c>
      <c r="O115" s="119">
        <f>'alle Daten'!AE115</f>
        <v>4.1284403669724773E-2</v>
      </c>
      <c r="P115" s="121">
        <f>'alle Daten'!AE115-'alle Daten'!AC115</f>
        <v>-4.1701417848206829E-3</v>
      </c>
      <c r="Q115" s="120">
        <f>'alle Daten'!AH115</f>
        <v>4</v>
      </c>
      <c r="R115" s="119">
        <f>'alle Daten'!AI115</f>
        <v>1.834862385321101E-2</v>
      </c>
      <c r="S115" s="149">
        <f>'alle Daten'!AI115-'alle Daten'!AG115</f>
        <v>1.4216392448252332E-2</v>
      </c>
    </row>
    <row r="116" spans="2:19" x14ac:dyDescent="0.3">
      <c r="B116" s="148" t="s">
        <v>268</v>
      </c>
      <c r="C116" s="144" t="s">
        <v>235</v>
      </c>
      <c r="D116" s="130" t="s">
        <v>236</v>
      </c>
      <c r="E116" s="117">
        <f>'alle Daten'!F116</f>
        <v>463</v>
      </c>
      <c r="F116" s="117">
        <f>'alle Daten'!J116</f>
        <v>183</v>
      </c>
      <c r="G116" s="119">
        <f>'alle Daten'!N116</f>
        <v>0.39524838012958963</v>
      </c>
      <c r="H116" s="118">
        <f>'alle Daten'!O116</f>
        <v>-0.18369898829146303</v>
      </c>
      <c r="I116" s="117">
        <f>'alle Daten'!Q116</f>
        <v>3</v>
      </c>
      <c r="J116" s="158">
        <f>'alle Daten'!U116</f>
        <v>180</v>
      </c>
      <c r="K116" s="120">
        <f>'alle Daten'!Z116</f>
        <v>130</v>
      </c>
      <c r="L116" s="119">
        <f>'alle Daten'!AA116</f>
        <v>0.72222222222222221</v>
      </c>
      <c r="M116" s="121">
        <f>'alle Daten'!AA116-'alle Daten'!Y116</f>
        <v>-7.5119970468807695E-2</v>
      </c>
      <c r="N116" s="120">
        <f>'alle Daten'!AD116</f>
        <v>49</v>
      </c>
      <c r="O116" s="119">
        <f>'alle Daten'!AE116</f>
        <v>0.2722222222222222</v>
      </c>
      <c r="P116" s="121">
        <f>'alle Daten'!AE116-'alle Daten'!AC116</f>
        <v>7.2886674049464723E-2</v>
      </c>
      <c r="Q116" s="120">
        <f>'alle Daten'!AH116</f>
        <v>1</v>
      </c>
      <c r="R116" s="119">
        <f>'alle Daten'!AI116</f>
        <v>5.5555555555555558E-3</v>
      </c>
      <c r="S116" s="149">
        <f>'alle Daten'!AI116-'alle Daten'!AG116</f>
        <v>2.2332964193429311E-3</v>
      </c>
    </row>
    <row r="117" spans="2:19" x14ac:dyDescent="0.3">
      <c r="B117" s="148" t="s">
        <v>268</v>
      </c>
      <c r="C117" s="144" t="s">
        <v>237</v>
      </c>
      <c r="D117" s="130" t="s">
        <v>238</v>
      </c>
      <c r="E117" s="117">
        <f>'alle Daten'!F117</f>
        <v>378</v>
      </c>
      <c r="F117" s="117">
        <f>'alle Daten'!J117</f>
        <v>131</v>
      </c>
      <c r="G117" s="119">
        <f>'alle Daten'!N117</f>
        <v>0.34656084656084657</v>
      </c>
      <c r="H117" s="118">
        <f>'alle Daten'!O117</f>
        <v>-0.12481962481962483</v>
      </c>
      <c r="I117" s="117">
        <f>'alle Daten'!Q117</f>
        <v>1</v>
      </c>
      <c r="J117" s="158">
        <f>'alle Daten'!U117</f>
        <v>130</v>
      </c>
      <c r="K117" s="120">
        <f>'alle Daten'!Z117</f>
        <v>112</v>
      </c>
      <c r="L117" s="119">
        <f>'alle Daten'!AA117</f>
        <v>0.86153846153846159</v>
      </c>
      <c r="M117" s="121">
        <f>'alle Daten'!AA117-'alle Daten'!Y117</f>
        <v>-8.7920022216050997E-2</v>
      </c>
      <c r="N117" s="120">
        <f>'alle Daten'!AD117</f>
        <v>18</v>
      </c>
      <c r="O117" s="119">
        <f>'alle Daten'!AE117</f>
        <v>0.13846153846153847</v>
      </c>
      <c r="P117" s="121">
        <f>'alle Daten'!AE117-'alle Daten'!AC117</f>
        <v>9.5140238822549295E-2</v>
      </c>
      <c r="Q117" s="120">
        <f>'alle Daten'!AH117</f>
        <v>0</v>
      </c>
      <c r="R117" s="119">
        <f>'alle Daten'!AI117</f>
        <v>0</v>
      </c>
      <c r="S117" s="149">
        <f>'alle Daten'!AI117-'alle Daten'!AG117</f>
        <v>-7.2202166064981952E-3</v>
      </c>
    </row>
    <row r="118" spans="2:19" x14ac:dyDescent="0.3">
      <c r="B118" s="148" t="s">
        <v>268</v>
      </c>
      <c r="C118" s="144" t="s">
        <v>239</v>
      </c>
      <c r="D118" s="130" t="s">
        <v>240</v>
      </c>
      <c r="E118" s="117">
        <f>'alle Daten'!F118</f>
        <v>559</v>
      </c>
      <c r="F118" s="117">
        <f>'alle Daten'!J118</f>
        <v>248</v>
      </c>
      <c r="G118" s="119">
        <f>'alle Daten'!N118</f>
        <v>0.44364937388193204</v>
      </c>
      <c r="H118" s="118">
        <f>'alle Daten'!O118</f>
        <v>2.9695885509839037E-2</v>
      </c>
      <c r="I118" s="117">
        <f>'alle Daten'!Q118</f>
        <v>2</v>
      </c>
      <c r="J118" s="158">
        <f>'alle Daten'!U118</f>
        <v>246</v>
      </c>
      <c r="K118" s="120">
        <f>'alle Daten'!Z118</f>
        <v>230</v>
      </c>
      <c r="L118" s="119">
        <f>'alle Daten'!AA118</f>
        <v>0.93495934959349591</v>
      </c>
      <c r="M118" s="121">
        <f>'alle Daten'!AA118-'alle Daten'!Y118</f>
        <v>0.14844249566091161</v>
      </c>
      <c r="N118" s="120">
        <f>'alle Daten'!AD118</f>
        <v>15</v>
      </c>
      <c r="O118" s="119">
        <f>'alle Daten'!AE118</f>
        <v>6.097560975609756E-2</v>
      </c>
      <c r="P118" s="121">
        <f>'alle Daten'!AE118-'alle Daten'!AC118</f>
        <v>-0.13565360372704852</v>
      </c>
      <c r="Q118" s="120">
        <f>'alle Daten'!AH118</f>
        <v>1</v>
      </c>
      <c r="R118" s="119">
        <f>'alle Daten'!AI118</f>
        <v>4.0650406504065045E-3</v>
      </c>
      <c r="S118" s="149">
        <f>'alle Daten'!AI118-'alle Daten'!AG118</f>
        <v>-1.2788891933863157E-2</v>
      </c>
    </row>
    <row r="119" spans="2:19" x14ac:dyDescent="0.3">
      <c r="B119" s="148" t="s">
        <v>268</v>
      </c>
      <c r="C119" s="144" t="s">
        <v>241</v>
      </c>
      <c r="D119" s="130" t="s">
        <v>242</v>
      </c>
      <c r="E119" s="117">
        <f>'alle Daten'!F119</f>
        <v>369</v>
      </c>
      <c r="F119" s="117">
        <f>'alle Daten'!J119</f>
        <v>115</v>
      </c>
      <c r="G119" s="119">
        <f>'alle Daten'!N119</f>
        <v>0.31165311653116529</v>
      </c>
      <c r="H119" s="118">
        <f>'alle Daten'!O119</f>
        <v>-7.7380826027581451E-2</v>
      </c>
      <c r="I119" s="117">
        <f>'alle Daten'!Q119</f>
        <v>0</v>
      </c>
      <c r="J119" s="158">
        <f>'alle Daten'!U119</f>
        <v>115</v>
      </c>
      <c r="K119" s="120">
        <f>'alle Daten'!Z119</f>
        <v>91</v>
      </c>
      <c r="L119" s="119">
        <f>'alle Daten'!AA119</f>
        <v>0.79130434782608694</v>
      </c>
      <c r="M119" s="121">
        <f>'alle Daten'!AA119-'alle Daten'!Y119</f>
        <v>-0.17491186839012929</v>
      </c>
      <c r="N119" s="120">
        <f>'alle Daten'!AD119</f>
        <v>17</v>
      </c>
      <c r="O119" s="119">
        <f>'alle Daten'!AE119</f>
        <v>0.14782608695652175</v>
      </c>
      <c r="P119" s="121">
        <f>'alle Daten'!AE119-'alle Daten'!AC119</f>
        <v>0.12079905992949472</v>
      </c>
      <c r="Q119" s="120">
        <f>'alle Daten'!AH119</f>
        <v>7</v>
      </c>
      <c r="R119" s="119">
        <f>'alle Daten'!AI119</f>
        <v>6.0869565217391307E-2</v>
      </c>
      <c r="S119" s="149">
        <f>'alle Daten'!AI119-'alle Daten'!AG119</f>
        <v>5.411280846063455E-2</v>
      </c>
    </row>
    <row r="120" spans="2:19" x14ac:dyDescent="0.3">
      <c r="B120" s="148" t="s">
        <v>268</v>
      </c>
      <c r="C120" s="144" t="s">
        <v>243</v>
      </c>
      <c r="D120" s="130" t="s">
        <v>244</v>
      </c>
      <c r="E120" s="117">
        <f>'alle Daten'!F120</f>
        <v>138</v>
      </c>
      <c r="F120" s="117">
        <f>'alle Daten'!J120</f>
        <v>60</v>
      </c>
      <c r="G120" s="119">
        <f>'alle Daten'!N120</f>
        <v>0.43478260869565216</v>
      </c>
      <c r="H120" s="118">
        <f>'alle Daten'!O120</f>
        <v>-6.9351827153907863E-3</v>
      </c>
      <c r="I120" s="117">
        <f>'alle Daten'!Q120</f>
        <v>2</v>
      </c>
      <c r="J120" s="158">
        <f>'alle Daten'!U120</f>
        <v>58</v>
      </c>
      <c r="K120" s="120">
        <f>'alle Daten'!Z120</f>
        <v>24</v>
      </c>
      <c r="L120" s="119">
        <f>'alle Daten'!AA120</f>
        <v>0.41379310344827586</v>
      </c>
      <c r="M120" s="121">
        <f>'alle Daten'!AA120-'alle Daten'!Y120</f>
        <v>-3.691112190383683E-2</v>
      </c>
      <c r="N120" s="120">
        <f>'alle Daten'!AD120</f>
        <v>33</v>
      </c>
      <c r="O120" s="119">
        <f>'alle Daten'!AE120</f>
        <v>0.56896551724137934</v>
      </c>
      <c r="P120" s="121">
        <f>'alle Daten'!AE120-'alle Daten'!AC120</f>
        <v>3.3754249635745581E-2</v>
      </c>
      <c r="Q120" s="120">
        <f>'alle Daten'!AH120</f>
        <v>1</v>
      </c>
      <c r="R120" s="119">
        <f>'alle Daten'!AI120</f>
        <v>1.7241379310344827E-2</v>
      </c>
      <c r="S120" s="149">
        <f>'alle Daten'!AI120-'alle Daten'!AG120</f>
        <v>3.1568722680913059E-3</v>
      </c>
    </row>
    <row r="121" spans="2:19" x14ac:dyDescent="0.3">
      <c r="B121" s="148" t="s">
        <v>268</v>
      </c>
      <c r="C121" s="144" t="s">
        <v>245</v>
      </c>
      <c r="D121" s="130" t="s">
        <v>246</v>
      </c>
      <c r="E121" s="117">
        <f>'alle Daten'!F121</f>
        <v>344</v>
      </c>
      <c r="F121" s="117">
        <f>'alle Daten'!J121</f>
        <v>152</v>
      </c>
      <c r="G121" s="119">
        <f>'alle Daten'!N121</f>
        <v>0.44186046511627908</v>
      </c>
      <c r="H121" s="118">
        <f>'alle Daten'!O121</f>
        <v>-7.5947754061803097E-2</v>
      </c>
      <c r="I121" s="117">
        <f>'alle Daten'!Q121</f>
        <v>2</v>
      </c>
      <c r="J121" s="158">
        <f>'alle Daten'!U121</f>
        <v>150</v>
      </c>
      <c r="K121" s="120">
        <f>'alle Daten'!Z121</f>
        <v>58</v>
      </c>
      <c r="L121" s="119">
        <f>'alle Daten'!AA121</f>
        <v>0.38666666666666666</v>
      </c>
      <c r="M121" s="121">
        <f>'alle Daten'!AA121-'alle Daten'!Y121</f>
        <v>-0.12144144144144148</v>
      </c>
      <c r="N121" s="120">
        <f>'alle Daten'!AD121</f>
        <v>88</v>
      </c>
      <c r="O121" s="119">
        <f>'alle Daten'!AE121</f>
        <v>0.58666666666666667</v>
      </c>
      <c r="P121" s="121">
        <f>'alle Daten'!AE121-'alle Daten'!AC121</f>
        <v>0.11639639639639637</v>
      </c>
      <c r="Q121" s="120">
        <f>'alle Daten'!AH121</f>
        <v>4</v>
      </c>
      <c r="R121" s="119">
        <f>'alle Daten'!AI121</f>
        <v>2.6666666666666668E-2</v>
      </c>
      <c r="S121" s="149">
        <f>'alle Daten'!AI121-'alle Daten'!AG121</f>
        <v>5.0450450450450456E-3</v>
      </c>
    </row>
    <row r="122" spans="2:19" x14ac:dyDescent="0.3">
      <c r="B122" s="148" t="s">
        <v>268</v>
      </c>
      <c r="C122" s="144" t="s">
        <v>247</v>
      </c>
      <c r="D122" s="130" t="s">
        <v>248</v>
      </c>
      <c r="E122" s="117">
        <f>'alle Daten'!F122</f>
        <v>99</v>
      </c>
      <c r="F122" s="117">
        <f>'alle Daten'!J122</f>
        <v>51</v>
      </c>
      <c r="G122" s="119">
        <f>'alle Daten'!N122</f>
        <v>0.51515151515151514</v>
      </c>
      <c r="H122" s="118">
        <f>'alle Daten'!O122</f>
        <v>3.7674037674037653E-2</v>
      </c>
      <c r="I122" s="117">
        <f>'alle Daten'!Q122</f>
        <v>0</v>
      </c>
      <c r="J122" s="158">
        <f>'alle Daten'!U122</f>
        <v>51</v>
      </c>
      <c r="K122" s="120">
        <f>'alle Daten'!Z122</f>
        <v>40</v>
      </c>
      <c r="L122" s="119">
        <f>'alle Daten'!AA122</f>
        <v>0.78431372549019607</v>
      </c>
      <c r="M122" s="121">
        <f>'alle Daten'!AA122-'alle Daten'!Y122</f>
        <v>1.0728819829818659E-2</v>
      </c>
      <c r="N122" s="120">
        <f>'alle Daten'!AD122</f>
        <v>11</v>
      </c>
      <c r="O122" s="119">
        <f>'alle Daten'!AE122</f>
        <v>0.21568627450980393</v>
      </c>
      <c r="P122" s="121">
        <f>'alle Daten'!AE122-'alle Daten'!AC122</f>
        <v>2.7007029226785051E-2</v>
      </c>
      <c r="Q122" s="120">
        <f>'alle Daten'!AH122</f>
        <v>0</v>
      </c>
      <c r="R122" s="119">
        <f>'alle Daten'!AI122</f>
        <v>0</v>
      </c>
      <c r="S122" s="149">
        <f>'alle Daten'!AI122-'alle Daten'!AG122</f>
        <v>-3.7735849056603772E-2</v>
      </c>
    </row>
    <row r="123" spans="2:19" x14ac:dyDescent="0.3">
      <c r="B123" s="148" t="s">
        <v>268</v>
      </c>
      <c r="C123" s="144" t="s">
        <v>249</v>
      </c>
      <c r="D123" s="130" t="s">
        <v>250</v>
      </c>
      <c r="E123" s="117">
        <f>'alle Daten'!F123</f>
        <v>128</v>
      </c>
      <c r="F123" s="117">
        <f>'alle Daten'!J123</f>
        <v>44</v>
      </c>
      <c r="G123" s="119">
        <f>'alle Daten'!N123</f>
        <v>0.34375</v>
      </c>
      <c r="H123" s="118">
        <f>'alle Daten'!O123</f>
        <v>-0.13745300751879697</v>
      </c>
      <c r="I123" s="117">
        <f>'alle Daten'!Q123</f>
        <v>0</v>
      </c>
      <c r="J123" s="158">
        <f>'alle Daten'!U123</f>
        <v>44</v>
      </c>
      <c r="K123" s="120">
        <f>'alle Daten'!Z123</f>
        <v>32</v>
      </c>
      <c r="L123" s="119">
        <f>'alle Daten'!AA123</f>
        <v>0.72727272727272729</v>
      </c>
      <c r="M123" s="121">
        <f>'alle Daten'!AA123-'alle Daten'!Y123</f>
        <v>1.4662756598240456E-3</v>
      </c>
      <c r="N123" s="120">
        <f>'alle Daten'!AD123</f>
        <v>8</v>
      </c>
      <c r="O123" s="119">
        <f>'alle Daten'!AE123</f>
        <v>0.18181818181818182</v>
      </c>
      <c r="P123" s="121">
        <f>'alle Daten'!AE123-'alle Daten'!AC123</f>
        <v>-7.6246334310850428E-2</v>
      </c>
      <c r="Q123" s="120">
        <f>'alle Daten'!AH123</f>
        <v>4</v>
      </c>
      <c r="R123" s="119">
        <f>'alle Daten'!AI123</f>
        <v>9.0909090909090912E-2</v>
      </c>
      <c r="S123" s="149">
        <f>'alle Daten'!AI123-'alle Daten'!AG123</f>
        <v>7.4780058651026396E-2</v>
      </c>
    </row>
    <row r="124" spans="2:19" x14ac:dyDescent="0.3">
      <c r="B124" s="148" t="s">
        <v>268</v>
      </c>
      <c r="C124" s="144" t="s">
        <v>251</v>
      </c>
      <c r="D124" s="130" t="s">
        <v>252</v>
      </c>
      <c r="E124" s="117">
        <f>'alle Daten'!F124</f>
        <v>499</v>
      </c>
      <c r="F124" s="117">
        <f>'alle Daten'!J124</f>
        <v>122</v>
      </c>
      <c r="G124" s="119">
        <f>'alle Daten'!N124</f>
        <v>0.24448897795591182</v>
      </c>
      <c r="H124" s="118">
        <f>'alle Daten'!O124</f>
        <v>-0.10107086760393372</v>
      </c>
      <c r="I124" s="117">
        <f>'alle Daten'!Q124</f>
        <v>1</v>
      </c>
      <c r="J124" s="158">
        <f>'alle Daten'!U124</f>
        <v>121</v>
      </c>
      <c r="K124" s="120">
        <f>'alle Daten'!Z124</f>
        <v>78</v>
      </c>
      <c r="L124" s="119">
        <f>'alle Daten'!AA124</f>
        <v>0.64462809917355368</v>
      </c>
      <c r="M124" s="121">
        <f>'alle Daten'!AA124-'alle Daten'!Y124</f>
        <v>0.11092023400501438</v>
      </c>
      <c r="N124" s="120">
        <f>'alle Daten'!AD124</f>
        <v>39</v>
      </c>
      <c r="O124" s="119">
        <f>'alle Daten'!AE124</f>
        <v>0.32231404958677684</v>
      </c>
      <c r="P124" s="121">
        <f>'alle Daten'!AE124-'alle Daten'!AC124</f>
        <v>-9.9034265019964707E-2</v>
      </c>
      <c r="Q124" s="120">
        <f>'alle Daten'!AH124</f>
        <v>4</v>
      </c>
      <c r="R124" s="119">
        <f>'alle Daten'!AI124</f>
        <v>3.3057851239669422E-2</v>
      </c>
      <c r="S124" s="149">
        <f>'alle Daten'!AI124-'alle Daten'!AG124</f>
        <v>-1.1885968985049677E-2</v>
      </c>
    </row>
    <row r="125" spans="2:19" x14ac:dyDescent="0.3">
      <c r="B125" s="148" t="s">
        <v>268</v>
      </c>
      <c r="C125" s="144" t="s">
        <v>253</v>
      </c>
      <c r="D125" s="130" t="s">
        <v>254</v>
      </c>
      <c r="E125" s="117">
        <f>'alle Daten'!F125</f>
        <v>258</v>
      </c>
      <c r="F125" s="117">
        <f>'alle Daten'!J125</f>
        <v>104</v>
      </c>
      <c r="G125" s="119">
        <f>'alle Daten'!N125</f>
        <v>0.40310077519379844</v>
      </c>
      <c r="H125" s="118">
        <f>'alle Daten'!O125</f>
        <v>-5.2454780361757103E-2</v>
      </c>
      <c r="I125" s="117">
        <f>'alle Daten'!Q125</f>
        <v>1</v>
      </c>
      <c r="J125" s="158">
        <f>'alle Daten'!U125</f>
        <v>103</v>
      </c>
      <c r="K125" s="120">
        <f>'alle Daten'!Z125</f>
        <v>82</v>
      </c>
      <c r="L125" s="119">
        <f>'alle Daten'!AA125</f>
        <v>0.79611650485436891</v>
      </c>
      <c r="M125" s="121">
        <f>'alle Daten'!AA125-'alle Daten'!Y125</f>
        <v>-0.10388349514563111</v>
      </c>
      <c r="N125" s="120">
        <f>'alle Daten'!AD125</f>
        <v>19</v>
      </c>
      <c r="O125" s="119">
        <f>'alle Daten'!AE125</f>
        <v>0.18446601941747573</v>
      </c>
      <c r="P125" s="121">
        <f>'alle Daten'!AE125-'alle Daten'!AC125</f>
        <v>0.10946601941747573</v>
      </c>
      <c r="Q125" s="120">
        <f>'alle Daten'!AH125</f>
        <v>2</v>
      </c>
      <c r="R125" s="119">
        <f>'alle Daten'!AI125</f>
        <v>1.9417475728155338E-2</v>
      </c>
      <c r="S125" s="149">
        <f>'alle Daten'!AI125-'alle Daten'!AG125</f>
        <v>-5.5825242718446633E-3</v>
      </c>
    </row>
    <row r="126" spans="2:19" x14ac:dyDescent="0.3">
      <c r="B126" s="148" t="s">
        <v>268</v>
      </c>
      <c r="C126" s="144" t="s">
        <v>255</v>
      </c>
      <c r="D126" s="130" t="s">
        <v>256</v>
      </c>
      <c r="E126" s="117">
        <f>'alle Daten'!F126</f>
        <v>614</v>
      </c>
      <c r="F126" s="117">
        <f>'alle Daten'!J126</f>
        <v>153</v>
      </c>
      <c r="G126" s="119">
        <f>'alle Daten'!N126</f>
        <v>0.249185667752443</v>
      </c>
      <c r="H126" s="118">
        <f>'alle Daten'!O126</f>
        <v>-2.1005227989113529E-2</v>
      </c>
      <c r="I126" s="117">
        <f>'alle Daten'!Q126</f>
        <v>2</v>
      </c>
      <c r="J126" s="158">
        <f>'alle Daten'!U126</f>
        <v>151</v>
      </c>
      <c r="K126" s="120">
        <f>'alle Daten'!Z126</f>
        <v>117</v>
      </c>
      <c r="L126" s="119">
        <f>'alle Daten'!AA126</f>
        <v>0.77483443708609268</v>
      </c>
      <c r="M126" s="121">
        <f>'alle Daten'!AA126-'alle Daten'!Y126</f>
        <v>3.0953066513100813E-3</v>
      </c>
      <c r="N126" s="120">
        <f>'alle Daten'!AD126</f>
        <v>29</v>
      </c>
      <c r="O126" s="119">
        <f>'alle Daten'!AE126</f>
        <v>0.19205298013245034</v>
      </c>
      <c r="P126" s="121">
        <f>'alle Daten'!AE126-'alle Daten'!AC126</f>
        <v>-2.533832421537574E-2</v>
      </c>
      <c r="Q126" s="120">
        <f>'alle Daten'!AH126</f>
        <v>5</v>
      </c>
      <c r="R126" s="119">
        <f>'alle Daten'!AI126</f>
        <v>3.3112582781456956E-2</v>
      </c>
      <c r="S126" s="149">
        <f>'alle Daten'!AI126-'alle Daten'!AG126</f>
        <v>2.2243017564065652E-2</v>
      </c>
    </row>
    <row r="127" spans="2:19" x14ac:dyDescent="0.3">
      <c r="B127" s="148" t="s">
        <v>268</v>
      </c>
      <c r="C127" s="144" t="s">
        <v>257</v>
      </c>
      <c r="D127" s="130" t="s">
        <v>258</v>
      </c>
      <c r="E127" s="117">
        <f>'alle Daten'!F127</f>
        <v>322</v>
      </c>
      <c r="F127" s="117">
        <f>'alle Daten'!J127</f>
        <v>101</v>
      </c>
      <c r="G127" s="119">
        <f>'alle Daten'!N127</f>
        <v>0.31366459627329191</v>
      </c>
      <c r="H127" s="118">
        <f>'alle Daten'!O127</f>
        <v>-6.5645748554294281E-2</v>
      </c>
      <c r="I127" s="117">
        <f>'alle Daten'!Q127</f>
        <v>0</v>
      </c>
      <c r="J127" s="158">
        <f>'alle Daten'!U127</f>
        <v>101</v>
      </c>
      <c r="K127" s="120">
        <f>'alle Daten'!Z127</f>
        <v>78</v>
      </c>
      <c r="L127" s="119">
        <f>'alle Daten'!AA127</f>
        <v>0.7722772277227723</v>
      </c>
      <c r="M127" s="121">
        <f>'alle Daten'!AA127-'alle Daten'!Y127</f>
        <v>2.2277227722772297E-2</v>
      </c>
      <c r="N127" s="120">
        <f>'alle Daten'!AD127</f>
        <v>20</v>
      </c>
      <c r="O127" s="119">
        <f>'alle Daten'!AE127</f>
        <v>0.19801980198019803</v>
      </c>
      <c r="P127" s="121">
        <f>'alle Daten'!AE127-'alle Daten'!AC127</f>
        <v>-2.0730198019801971E-2</v>
      </c>
      <c r="Q127" s="120">
        <f>'alle Daten'!AH127</f>
        <v>3</v>
      </c>
      <c r="R127" s="119">
        <f>'alle Daten'!AI127</f>
        <v>2.9702970297029702E-2</v>
      </c>
      <c r="S127" s="149">
        <f>'alle Daten'!AI127-'alle Daten'!AG127</f>
        <v>-1.5470297029702984E-3</v>
      </c>
    </row>
    <row r="128" spans="2:19" x14ac:dyDescent="0.3">
      <c r="B128" s="148" t="s">
        <v>268</v>
      </c>
      <c r="C128" s="144" t="s">
        <v>259</v>
      </c>
      <c r="D128" s="130" t="s">
        <v>260</v>
      </c>
      <c r="E128" s="117">
        <f>'alle Daten'!F128</f>
        <v>568</v>
      </c>
      <c r="F128" s="117">
        <f>'alle Daten'!J128</f>
        <v>347</v>
      </c>
      <c r="G128" s="119">
        <f>'alle Daten'!N128</f>
        <v>0.6109154929577465</v>
      </c>
      <c r="H128" s="118">
        <f>'alle Daten'!O128</f>
        <v>2.2205815538391627E-2</v>
      </c>
      <c r="I128" s="117">
        <f>'alle Daten'!Q128</f>
        <v>7</v>
      </c>
      <c r="J128" s="158">
        <f>'alle Daten'!U128</f>
        <v>340</v>
      </c>
      <c r="K128" s="120">
        <f>'alle Daten'!Z128</f>
        <v>296</v>
      </c>
      <c r="L128" s="119">
        <f>'alle Daten'!AA128</f>
        <v>0.87058823529411766</v>
      </c>
      <c r="M128" s="121">
        <f>'alle Daten'!AA128-'alle Daten'!Y128</f>
        <v>-2.6900016204829402E-3</v>
      </c>
      <c r="N128" s="120">
        <f>'alle Daten'!AD128</f>
        <v>39</v>
      </c>
      <c r="O128" s="119">
        <f>'alle Daten'!AE128</f>
        <v>0.11470588235294117</v>
      </c>
      <c r="P128" s="121">
        <f>'alle Daten'!AE128-'alle Daten'!AC128</f>
        <v>-6.5062388591800441E-3</v>
      </c>
      <c r="Q128" s="120">
        <f>'alle Daten'!AH128</f>
        <v>5</v>
      </c>
      <c r="R128" s="119">
        <f>'alle Daten'!AI128</f>
        <v>1.4705882352941176E-2</v>
      </c>
      <c r="S128" s="149">
        <f>'alle Daten'!AI128-'alle Daten'!AG128</f>
        <v>9.1962404796629392E-3</v>
      </c>
    </row>
    <row r="129" spans="2:19" x14ac:dyDescent="0.3">
      <c r="B129" s="148" t="s">
        <v>268</v>
      </c>
      <c r="C129" s="144" t="s">
        <v>261</v>
      </c>
      <c r="D129" s="130" t="s">
        <v>262</v>
      </c>
      <c r="E129" s="117">
        <f>'alle Daten'!F129</f>
        <v>170</v>
      </c>
      <c r="F129" s="117">
        <f>'alle Daten'!J129</f>
        <v>82</v>
      </c>
      <c r="G129" s="119">
        <f>'alle Daten'!N129</f>
        <v>0.4823529411764706</v>
      </c>
      <c r="H129" s="118">
        <f>'alle Daten'!O129</f>
        <v>-4.011896893588901E-2</v>
      </c>
      <c r="I129" s="117">
        <f>'alle Daten'!Q129</f>
        <v>2</v>
      </c>
      <c r="J129" s="158">
        <f>'alle Daten'!U129</f>
        <v>80</v>
      </c>
      <c r="K129" s="120">
        <f>'alle Daten'!Z129</f>
        <v>70</v>
      </c>
      <c r="L129" s="119">
        <f>'alle Daten'!AA129</f>
        <v>0.875</v>
      </c>
      <c r="M129" s="121">
        <f>'alle Daten'!AA129-'alle Daten'!Y129</f>
        <v>0.35277777777777775</v>
      </c>
      <c r="N129" s="120">
        <f>'alle Daten'!AD129</f>
        <v>9</v>
      </c>
      <c r="O129" s="119">
        <f>'alle Daten'!AE129</f>
        <v>0.1125</v>
      </c>
      <c r="P129" s="121">
        <f>'alle Daten'!AE129-'alle Daten'!AC129</f>
        <v>-0.33194444444444443</v>
      </c>
      <c r="Q129" s="120">
        <f>'alle Daten'!AH129</f>
        <v>1</v>
      </c>
      <c r="R129" s="119">
        <f>'alle Daten'!AI129</f>
        <v>1.2500000000000001E-2</v>
      </c>
      <c r="S129" s="149">
        <f>'alle Daten'!AI129-'alle Daten'!AG129</f>
        <v>-2.0833333333333332E-2</v>
      </c>
    </row>
    <row r="130" spans="2:19" x14ac:dyDescent="0.3">
      <c r="B130" s="148" t="s">
        <v>268</v>
      </c>
      <c r="C130" s="144" t="s">
        <v>263</v>
      </c>
      <c r="D130" s="130" t="s">
        <v>264</v>
      </c>
      <c r="E130" s="117">
        <f>'alle Daten'!F130</f>
        <v>609</v>
      </c>
      <c r="F130" s="117">
        <f>'alle Daten'!J130</f>
        <v>250</v>
      </c>
      <c r="G130" s="119">
        <f>'alle Daten'!N130</f>
        <v>0.41050903119868637</v>
      </c>
      <c r="H130" s="118">
        <f>'alle Daten'!O130</f>
        <v>-0.11366015309134386</v>
      </c>
      <c r="I130" s="117">
        <f>'alle Daten'!Q130</f>
        <v>2</v>
      </c>
      <c r="J130" s="158">
        <f>'alle Daten'!U130</f>
        <v>248</v>
      </c>
      <c r="K130" s="120">
        <f>'alle Daten'!Z130</f>
        <v>213</v>
      </c>
      <c r="L130" s="119">
        <f>'alle Daten'!AA130</f>
        <v>0.8588709677419355</v>
      </c>
      <c r="M130" s="121">
        <f>'alle Daten'!AA130-'alle Daten'!Y130</f>
        <v>0.11394343151005148</v>
      </c>
      <c r="N130" s="120">
        <f>'alle Daten'!AD130</f>
        <v>32</v>
      </c>
      <c r="O130" s="119">
        <f>'alle Daten'!AE130</f>
        <v>0.12903225806451613</v>
      </c>
      <c r="P130" s="121">
        <f>'alle Daten'!AE130-'alle Daten'!AC130</f>
        <v>-0.12604020570359981</v>
      </c>
      <c r="Q130" s="120">
        <f>'alle Daten'!AH130</f>
        <v>3</v>
      </c>
      <c r="R130" s="119">
        <f>'alle Daten'!AI130</f>
        <v>1.2096774193548387E-2</v>
      </c>
      <c r="S130" s="149">
        <f>'alle Daten'!AI130-'alle Daten'!AG130</f>
        <v>1.2096774193548387E-2</v>
      </c>
    </row>
    <row r="131" spans="2:19" x14ac:dyDescent="0.3">
      <c r="B131" s="148" t="s">
        <v>268</v>
      </c>
      <c r="C131" s="144" t="s">
        <v>265</v>
      </c>
      <c r="D131" s="130" t="s">
        <v>266</v>
      </c>
      <c r="E131" s="117">
        <f>'alle Daten'!F131</f>
        <v>228</v>
      </c>
      <c r="F131" s="117">
        <f>'alle Daten'!J131</f>
        <v>105</v>
      </c>
      <c r="G131" s="119">
        <f>'alle Daten'!N131</f>
        <v>0.46052631578947367</v>
      </c>
      <c r="H131" s="118">
        <f>'alle Daten'!O131</f>
        <v>-6.6444638567372816E-2</v>
      </c>
      <c r="I131" s="117">
        <f>'alle Daten'!Q131</f>
        <v>3</v>
      </c>
      <c r="J131" s="158">
        <f>'alle Daten'!U131</f>
        <v>102</v>
      </c>
      <c r="K131" s="120">
        <f>'alle Daten'!Z131</f>
        <v>68</v>
      </c>
      <c r="L131" s="119">
        <f>'alle Daten'!AA131</f>
        <v>0.66666666666666663</v>
      </c>
      <c r="M131" s="121">
        <f>'alle Daten'!AA131-'alle Daten'!Y131</f>
        <v>-2.6881720430107503E-3</v>
      </c>
      <c r="N131" s="120">
        <f>'alle Daten'!AD131</f>
        <v>32</v>
      </c>
      <c r="O131" s="119">
        <f>'alle Daten'!AE131</f>
        <v>0.31372549019607843</v>
      </c>
      <c r="P131" s="121">
        <f>'alle Daten'!AE131-'alle Daten'!AC131</f>
        <v>7.2738772928526152E-3</v>
      </c>
      <c r="Q131" s="120">
        <f>'alle Daten'!AH131</f>
        <v>2</v>
      </c>
      <c r="R131" s="119">
        <f>'alle Daten'!AI131</f>
        <v>1.9607843137254902E-2</v>
      </c>
      <c r="S131" s="149">
        <f>'alle Daten'!AI131-'alle Daten'!AG131</f>
        <v>-4.5857052498418718E-3</v>
      </c>
    </row>
    <row r="132" spans="2:19" x14ac:dyDescent="0.3">
      <c r="B132" s="148" t="s">
        <v>268</v>
      </c>
      <c r="C132" s="144" t="s">
        <v>267</v>
      </c>
      <c r="D132" s="130" t="s">
        <v>268</v>
      </c>
      <c r="E132" s="117">
        <f>'alle Daten'!F132</f>
        <v>346</v>
      </c>
      <c r="F132" s="117">
        <f>'alle Daten'!J132</f>
        <v>101</v>
      </c>
      <c r="G132" s="119">
        <f>'alle Daten'!N132</f>
        <v>0.29190751445086704</v>
      </c>
      <c r="H132" s="118">
        <f>'alle Daten'!O132</f>
        <v>-8.2030162602957313E-2</v>
      </c>
      <c r="I132" s="117">
        <f>'alle Daten'!Q132</f>
        <v>0</v>
      </c>
      <c r="J132" s="158">
        <f>'alle Daten'!U132</f>
        <v>101</v>
      </c>
      <c r="K132" s="120">
        <f>'alle Daten'!Z132</f>
        <v>80</v>
      </c>
      <c r="L132" s="119">
        <f>'alle Daten'!AA132</f>
        <v>0.79207920792079212</v>
      </c>
      <c r="M132" s="121">
        <f>'alle Daten'!AA132-'alle Daten'!Y132</f>
        <v>-7.8149799712795676E-2</v>
      </c>
      <c r="N132" s="120">
        <f>'alle Daten'!AD132</f>
        <v>18</v>
      </c>
      <c r="O132" s="119">
        <f>'alle Daten'!AE132</f>
        <v>0.17821782178217821</v>
      </c>
      <c r="P132" s="121">
        <f>'alle Daten'!AE132-'alle Daten'!AC132</f>
        <v>7.1347592774544624E-2</v>
      </c>
      <c r="Q132" s="120">
        <f>'alle Daten'!AH132</f>
        <v>3</v>
      </c>
      <c r="R132" s="119">
        <f>'alle Daten'!AI132</f>
        <v>2.9702970297029702E-2</v>
      </c>
      <c r="S132" s="149">
        <f>'alle Daten'!AI132-'alle Daten'!AG132</f>
        <v>6.8022069382510757E-3</v>
      </c>
    </row>
    <row r="133" spans="2:19" x14ac:dyDescent="0.3">
      <c r="B133" s="148" t="s">
        <v>268</v>
      </c>
      <c r="C133" s="144" t="s">
        <v>269</v>
      </c>
      <c r="D133" s="130" t="s">
        <v>270</v>
      </c>
      <c r="E133" s="117">
        <f>'alle Daten'!F133</f>
        <v>598</v>
      </c>
      <c r="F133" s="117">
        <f>'alle Daten'!J133</f>
        <v>168</v>
      </c>
      <c r="G133" s="119">
        <f>'alle Daten'!N133</f>
        <v>0.28093645484949831</v>
      </c>
      <c r="H133" s="118">
        <f>'alle Daten'!O133</f>
        <v>-2.7402487955096033E-3</v>
      </c>
      <c r="I133" s="117">
        <f>'alle Daten'!Q133</f>
        <v>0</v>
      </c>
      <c r="J133" s="158">
        <f>'alle Daten'!U133</f>
        <v>168</v>
      </c>
      <c r="K133" s="120">
        <f>'alle Daten'!Z133</f>
        <v>133</v>
      </c>
      <c r="L133" s="119">
        <f>'alle Daten'!AA133</f>
        <v>0.79166666666666663</v>
      </c>
      <c r="M133" s="121">
        <f>'alle Daten'!AA133-'alle Daten'!Y133</f>
        <v>-2.8558052434456971E-2</v>
      </c>
      <c r="N133" s="120">
        <f>'alle Daten'!AD133</f>
        <v>32</v>
      </c>
      <c r="O133" s="119">
        <f>'alle Daten'!AE133</f>
        <v>0.19047619047619047</v>
      </c>
      <c r="P133" s="121">
        <f>'alle Daten'!AE133-'alle Daten'!AC133</f>
        <v>2.7554842161583715E-2</v>
      </c>
      <c r="Q133" s="120">
        <f>'alle Daten'!AH133</f>
        <v>3</v>
      </c>
      <c r="R133" s="119">
        <f>'alle Daten'!AI133</f>
        <v>1.7857142857142856E-2</v>
      </c>
      <c r="S133" s="149">
        <f>'alle Daten'!AI133-'alle Daten'!AG133</f>
        <v>1.0032102728731937E-3</v>
      </c>
    </row>
    <row r="134" spans="2:19" x14ac:dyDescent="0.3">
      <c r="B134" s="148" t="s">
        <v>268</v>
      </c>
      <c r="C134" s="144" t="s">
        <v>271</v>
      </c>
      <c r="D134" s="130" t="s">
        <v>272</v>
      </c>
      <c r="E134" s="117">
        <f>'alle Daten'!F134</f>
        <v>287</v>
      </c>
      <c r="F134" s="117">
        <f>'alle Daten'!J134</f>
        <v>120</v>
      </c>
      <c r="G134" s="119">
        <f>'alle Daten'!N134</f>
        <v>0.41811846689895471</v>
      </c>
      <c r="H134" s="118">
        <f>'alle Daten'!O134</f>
        <v>-0.120602071821584</v>
      </c>
      <c r="I134" s="117">
        <f>'alle Daten'!Q134</f>
        <v>2</v>
      </c>
      <c r="J134" s="158">
        <f>'alle Daten'!U134</f>
        <v>118</v>
      </c>
      <c r="K134" s="120">
        <f>'alle Daten'!Z134</f>
        <v>62</v>
      </c>
      <c r="L134" s="119">
        <f>'alle Daten'!AA134</f>
        <v>0.52542372881355937</v>
      </c>
      <c r="M134" s="121">
        <f>'alle Daten'!AA134-'alle Daten'!Y134</f>
        <v>6.1929595827900918E-3</v>
      </c>
      <c r="N134" s="120">
        <f>'alle Daten'!AD134</f>
        <v>56</v>
      </c>
      <c r="O134" s="119">
        <f>'alle Daten'!AE134</f>
        <v>0.47457627118644069</v>
      </c>
      <c r="P134" s="121">
        <f>'alle Daten'!AE134-'alle Daten'!AC134</f>
        <v>1.9448066058235569E-2</v>
      </c>
      <c r="Q134" s="120">
        <f>'alle Daten'!AH134</f>
        <v>0</v>
      </c>
      <c r="R134" s="119">
        <f>'alle Daten'!AI134</f>
        <v>0</v>
      </c>
      <c r="S134" s="149">
        <f>'alle Daten'!AI134-'alle Daten'!AG134</f>
        <v>-2.564102564102564E-2</v>
      </c>
    </row>
    <row r="135" spans="2:19" x14ac:dyDescent="0.3">
      <c r="B135" s="148" t="s">
        <v>268</v>
      </c>
      <c r="C135" s="144" t="s">
        <v>273</v>
      </c>
      <c r="D135" s="130" t="s">
        <v>274</v>
      </c>
      <c r="E135" s="117">
        <f>'alle Daten'!F135</f>
        <v>144</v>
      </c>
      <c r="F135" s="117">
        <f>'alle Daten'!J135</f>
        <v>52</v>
      </c>
      <c r="G135" s="119">
        <f>'alle Daten'!N135</f>
        <v>0.3611111111111111</v>
      </c>
      <c r="H135" s="118">
        <f>'alle Daten'!O135</f>
        <v>6.2409812409812415E-2</v>
      </c>
      <c r="I135" s="117">
        <f>'alle Daten'!Q135</f>
        <v>2</v>
      </c>
      <c r="J135" s="158">
        <f>'alle Daten'!U135</f>
        <v>50</v>
      </c>
      <c r="K135" s="120">
        <f>'alle Daten'!Z135</f>
        <v>49</v>
      </c>
      <c r="L135" s="119">
        <f>'alle Daten'!AA135</f>
        <v>0.98</v>
      </c>
      <c r="M135" s="121">
        <f>'alle Daten'!AA135-'alle Daten'!Y135</f>
        <v>9.1111111111111143E-2</v>
      </c>
      <c r="N135" s="120">
        <f>'alle Daten'!AD135</f>
        <v>1</v>
      </c>
      <c r="O135" s="119">
        <f>'alle Daten'!AE135</f>
        <v>0.02</v>
      </c>
      <c r="P135" s="121">
        <f>'alle Daten'!AE135-'alle Daten'!AC135</f>
        <v>-6.8888888888888888E-2</v>
      </c>
      <c r="Q135" s="120">
        <f>'alle Daten'!AH135</f>
        <v>0</v>
      </c>
      <c r="R135" s="119">
        <f>'alle Daten'!AI135</f>
        <v>0</v>
      </c>
      <c r="S135" s="149">
        <f>'alle Daten'!AI135-'alle Daten'!AG135</f>
        <v>-2.2222222222222223E-2</v>
      </c>
    </row>
    <row r="136" spans="2:19" x14ac:dyDescent="0.3">
      <c r="B136" s="148" t="s">
        <v>268</v>
      </c>
      <c r="C136" s="144" t="s">
        <v>275</v>
      </c>
      <c r="D136" s="130" t="s">
        <v>276</v>
      </c>
      <c r="E136" s="117">
        <f>'alle Daten'!F136</f>
        <v>156</v>
      </c>
      <c r="F136" s="117">
        <f>'alle Daten'!J136</f>
        <v>52</v>
      </c>
      <c r="G136" s="119">
        <f>'alle Daten'!N136</f>
        <v>0.33333333333333331</v>
      </c>
      <c r="H136" s="118">
        <f>'alle Daten'!O136</f>
        <v>3.7037037037037035E-2</v>
      </c>
      <c r="I136" s="117">
        <f>'alle Daten'!Q136</f>
        <v>0</v>
      </c>
      <c r="J136" s="158">
        <f>'alle Daten'!U136</f>
        <v>52</v>
      </c>
      <c r="K136" s="120">
        <f>'alle Daten'!Z136</f>
        <v>42</v>
      </c>
      <c r="L136" s="119">
        <f>'alle Daten'!AA136</f>
        <v>0.80769230769230771</v>
      </c>
      <c r="M136" s="121">
        <f>'alle Daten'!AA136-'alle Daten'!Y136</f>
        <v>0.14102564102564108</v>
      </c>
      <c r="N136" s="120">
        <f>'alle Daten'!AD136</f>
        <v>10</v>
      </c>
      <c r="O136" s="119">
        <f>'alle Daten'!AE136</f>
        <v>0.19230769230769232</v>
      </c>
      <c r="P136" s="121">
        <f>'alle Daten'!AE136-'alle Daten'!AC136</f>
        <v>-0.141025641025641</v>
      </c>
      <c r="Q136" s="120">
        <f>'alle Daten'!AH136</f>
        <v>0</v>
      </c>
      <c r="R136" s="119">
        <f>'alle Daten'!AI136</f>
        <v>0</v>
      </c>
      <c r="S136" s="149">
        <f>'alle Daten'!AI136-'alle Daten'!AG136</f>
        <v>0</v>
      </c>
    </row>
    <row r="137" spans="2:19" x14ac:dyDescent="0.3">
      <c r="B137" s="148" t="s">
        <v>268</v>
      </c>
      <c r="C137" s="144" t="s">
        <v>277</v>
      </c>
      <c r="D137" s="130" t="s">
        <v>278</v>
      </c>
      <c r="E137" s="117">
        <f>'alle Daten'!F137</f>
        <v>360</v>
      </c>
      <c r="F137" s="117">
        <f>'alle Daten'!J137</f>
        <v>135</v>
      </c>
      <c r="G137" s="119">
        <f>'alle Daten'!N137</f>
        <v>0.375</v>
      </c>
      <c r="H137" s="118">
        <f>'alle Daten'!O137</f>
        <v>-2.049180327868827E-3</v>
      </c>
      <c r="I137" s="117">
        <f>'alle Daten'!Q137</f>
        <v>0</v>
      </c>
      <c r="J137" s="158">
        <f>'alle Daten'!U137</f>
        <v>135</v>
      </c>
      <c r="K137" s="120">
        <f>'alle Daten'!Z137</f>
        <v>100</v>
      </c>
      <c r="L137" s="119">
        <f>'alle Daten'!AA137</f>
        <v>0.7407407407407407</v>
      </c>
      <c r="M137" s="121">
        <f>'alle Daten'!AA137-'alle Daten'!Y137</f>
        <v>5.1851851851851816E-2</v>
      </c>
      <c r="N137" s="120">
        <f>'alle Daten'!AD137</f>
        <v>32</v>
      </c>
      <c r="O137" s="119">
        <f>'alle Daten'!AE137</f>
        <v>0.23703703703703705</v>
      </c>
      <c r="P137" s="121">
        <f>'alle Daten'!AE137-'alle Daten'!AC137</f>
        <v>-7.407407407407407E-2</v>
      </c>
      <c r="Q137" s="120">
        <f>'alle Daten'!AH137</f>
        <v>3</v>
      </c>
      <c r="R137" s="119">
        <f>'alle Daten'!AI137</f>
        <v>2.2222222222222223E-2</v>
      </c>
      <c r="S137" s="149">
        <f>'alle Daten'!AI137-'alle Daten'!AG137</f>
        <v>2.2222222222222223E-2</v>
      </c>
    </row>
    <row r="138" spans="2:19" x14ac:dyDescent="0.3">
      <c r="B138" s="148" t="s">
        <v>268</v>
      </c>
      <c r="C138" s="144" t="s">
        <v>279</v>
      </c>
      <c r="D138" s="130" t="s">
        <v>280</v>
      </c>
      <c r="E138" s="117">
        <f>'alle Daten'!F138</f>
        <v>235</v>
      </c>
      <c r="F138" s="117">
        <f>'alle Daten'!J138</f>
        <v>102</v>
      </c>
      <c r="G138" s="119">
        <f>'alle Daten'!N138</f>
        <v>0.43404255319148938</v>
      </c>
      <c r="H138" s="118">
        <f>'alle Daten'!O138</f>
        <v>-2.5634866163349312E-2</v>
      </c>
      <c r="I138" s="117">
        <f>'alle Daten'!Q138</f>
        <v>0</v>
      </c>
      <c r="J138" s="158">
        <f>'alle Daten'!U138</f>
        <v>102</v>
      </c>
      <c r="K138" s="120">
        <f>'alle Daten'!Z138</f>
        <v>32</v>
      </c>
      <c r="L138" s="119">
        <f>'alle Daten'!AA138</f>
        <v>0.31372549019607843</v>
      </c>
      <c r="M138" s="121">
        <f>'alle Daten'!AA138-'alle Daten'!Y138</f>
        <v>-3.7151702786377694E-2</v>
      </c>
      <c r="N138" s="120">
        <f>'alle Daten'!AD138</f>
        <v>70</v>
      </c>
      <c r="O138" s="119">
        <f>'alle Daten'!AE138</f>
        <v>0.68627450980392157</v>
      </c>
      <c r="P138" s="121">
        <f>'alle Daten'!AE138-'alle Daten'!AC138</f>
        <v>4.5923632610939125E-2</v>
      </c>
      <c r="Q138" s="120">
        <f>'alle Daten'!AH138</f>
        <v>0</v>
      </c>
      <c r="R138" s="119">
        <f>'alle Daten'!AI138</f>
        <v>0</v>
      </c>
      <c r="S138" s="149">
        <f>'alle Daten'!AI138-'alle Daten'!AG138</f>
        <v>-8.771929824561403E-3</v>
      </c>
    </row>
    <row r="139" spans="2:19" x14ac:dyDescent="0.3">
      <c r="B139" s="148" t="s">
        <v>268</v>
      </c>
      <c r="C139" s="144" t="s">
        <v>281</v>
      </c>
      <c r="D139" s="130" t="s">
        <v>282</v>
      </c>
      <c r="E139" s="117">
        <f>'alle Daten'!F139</f>
        <v>144</v>
      </c>
      <c r="F139" s="117">
        <f>'alle Daten'!J139</f>
        <v>68</v>
      </c>
      <c r="G139" s="119">
        <f>'alle Daten'!N139</f>
        <v>0.47222222222222221</v>
      </c>
      <c r="H139" s="118">
        <f>'alle Daten'!O139</f>
        <v>-9.8247576435495865E-2</v>
      </c>
      <c r="I139" s="117">
        <f>'alle Daten'!Q139</f>
        <v>0</v>
      </c>
      <c r="J139" s="158">
        <f>'alle Daten'!U139</f>
        <v>68</v>
      </c>
      <c r="K139" s="120">
        <f>'alle Daten'!Z139</f>
        <v>61</v>
      </c>
      <c r="L139" s="119">
        <f>'alle Daten'!AA139</f>
        <v>0.8970588235294118</v>
      </c>
      <c r="M139" s="121">
        <f>'alle Daten'!AA139-'alle Daten'!Y139</f>
        <v>5.0000000000000044E-2</v>
      </c>
      <c r="N139" s="120">
        <f>'alle Daten'!AD139</f>
        <v>7</v>
      </c>
      <c r="O139" s="119">
        <f>'alle Daten'!AE139</f>
        <v>0.10294117647058823</v>
      </c>
      <c r="P139" s="121">
        <f>'alle Daten'!AE139-'alle Daten'!AC139</f>
        <v>-3.8235294117647062E-2</v>
      </c>
      <c r="Q139" s="120">
        <f>'alle Daten'!AH139</f>
        <v>0</v>
      </c>
      <c r="R139" s="119">
        <f>'alle Daten'!AI139</f>
        <v>0</v>
      </c>
      <c r="S139" s="149">
        <f>'alle Daten'!AI139-'alle Daten'!AG139</f>
        <v>-1.1764705882352941E-2</v>
      </c>
    </row>
    <row r="140" spans="2:19" x14ac:dyDescent="0.3">
      <c r="B140" s="148" t="s">
        <v>268</v>
      </c>
      <c r="C140" s="144" t="s">
        <v>283</v>
      </c>
      <c r="D140" s="130" t="s">
        <v>284</v>
      </c>
      <c r="E140" s="117">
        <f>'alle Daten'!F140</f>
        <v>212</v>
      </c>
      <c r="F140" s="117">
        <f>'alle Daten'!J140</f>
        <v>100</v>
      </c>
      <c r="G140" s="119">
        <f>'alle Daten'!N140</f>
        <v>0.47169811320754718</v>
      </c>
      <c r="H140" s="118">
        <f>'alle Daten'!O140</f>
        <v>-7.6174227217984725E-2</v>
      </c>
      <c r="I140" s="117">
        <f>'alle Daten'!Q140</f>
        <v>2</v>
      </c>
      <c r="J140" s="158">
        <f>'alle Daten'!U140</f>
        <v>98</v>
      </c>
      <c r="K140" s="120">
        <f>'alle Daten'!Z140</f>
        <v>59</v>
      </c>
      <c r="L140" s="119">
        <f>'alle Daten'!AA140</f>
        <v>0.60204081632653061</v>
      </c>
      <c r="M140" s="121">
        <f>'alle Daten'!AA140-'alle Daten'!Y140</f>
        <v>-7.4429771908763542E-2</v>
      </c>
      <c r="N140" s="120">
        <f>'alle Daten'!AD140</f>
        <v>38</v>
      </c>
      <c r="O140" s="119">
        <f>'alle Daten'!AE140</f>
        <v>0.38775510204081631</v>
      </c>
      <c r="P140" s="121">
        <f>'alle Daten'!AE140-'alle Daten'!AC140</f>
        <v>8.3833533413365358E-2</v>
      </c>
      <c r="Q140" s="120">
        <f>'alle Daten'!AH140</f>
        <v>1</v>
      </c>
      <c r="R140" s="119">
        <f>'alle Daten'!AI140</f>
        <v>1.020408163265306E-2</v>
      </c>
      <c r="S140" s="149">
        <f>'alle Daten'!AI140-'alle Daten'!AG140</f>
        <v>-9.4037615046018413E-3</v>
      </c>
    </row>
    <row r="141" spans="2:19" x14ac:dyDescent="0.3">
      <c r="B141" s="148" t="s">
        <v>268</v>
      </c>
      <c r="C141" s="144" t="s">
        <v>285</v>
      </c>
      <c r="D141" s="130" t="s">
        <v>286</v>
      </c>
      <c r="E141" s="117">
        <f>'alle Daten'!F141</f>
        <v>117</v>
      </c>
      <c r="F141" s="117">
        <f>'alle Daten'!J141</f>
        <v>59</v>
      </c>
      <c r="G141" s="119">
        <f>'alle Daten'!N141</f>
        <v>0.50427350427350426</v>
      </c>
      <c r="H141" s="118">
        <f>'alle Daten'!O141</f>
        <v>-1.2967875036840604E-2</v>
      </c>
      <c r="I141" s="117">
        <f>'alle Daten'!Q141</f>
        <v>0</v>
      </c>
      <c r="J141" s="158">
        <f>'alle Daten'!U141</f>
        <v>59</v>
      </c>
      <c r="K141" s="120">
        <f>'alle Daten'!Z141</f>
        <v>44</v>
      </c>
      <c r="L141" s="119">
        <f>'alle Daten'!AA141</f>
        <v>0.74576271186440679</v>
      </c>
      <c r="M141" s="121">
        <f>'alle Daten'!AA141-'alle Daten'!Y141</f>
        <v>0</v>
      </c>
      <c r="N141" s="120">
        <f>'alle Daten'!AD141</f>
        <v>13</v>
      </c>
      <c r="O141" s="119">
        <f>'alle Daten'!AE141</f>
        <v>0.22033898305084745</v>
      </c>
      <c r="P141" s="121">
        <f>'alle Daten'!AE141-'alle Daten'!AC141</f>
        <v>-3.3898305084745756E-2</v>
      </c>
      <c r="Q141" s="120">
        <f>'alle Daten'!AH141</f>
        <v>2</v>
      </c>
      <c r="R141" s="119">
        <f>'alle Daten'!AI141</f>
        <v>3.3898305084745763E-2</v>
      </c>
      <c r="S141" s="149">
        <f>'alle Daten'!AI141-'alle Daten'!AG141</f>
        <v>3.3898305084745763E-2</v>
      </c>
    </row>
    <row r="142" spans="2:19" x14ac:dyDescent="0.3">
      <c r="B142" s="148" t="s">
        <v>268</v>
      </c>
      <c r="C142" s="144" t="s">
        <v>287</v>
      </c>
      <c r="D142" s="130" t="s">
        <v>288</v>
      </c>
      <c r="E142" s="117">
        <f>'alle Daten'!F142</f>
        <v>365</v>
      </c>
      <c r="F142" s="117">
        <f>'alle Daten'!J142</f>
        <v>102</v>
      </c>
      <c r="G142" s="119">
        <f>'alle Daten'!N142</f>
        <v>0.27945205479452057</v>
      </c>
      <c r="H142" s="118">
        <f>'alle Daten'!O142</f>
        <v>-0.11254794520547945</v>
      </c>
      <c r="I142" s="117">
        <f>'alle Daten'!Q142</f>
        <v>1</v>
      </c>
      <c r="J142" s="158">
        <f>'alle Daten'!U142</f>
        <v>101</v>
      </c>
      <c r="K142" s="120">
        <f>'alle Daten'!Z142</f>
        <v>33</v>
      </c>
      <c r="L142" s="119">
        <f>'alle Daten'!AA142</f>
        <v>0.32673267326732675</v>
      </c>
      <c r="M142" s="121">
        <f>'alle Daten'!AA142-'alle Daten'!Y142</f>
        <v>-8.7060430180949111E-2</v>
      </c>
      <c r="N142" s="120">
        <f>'alle Daten'!AD142</f>
        <v>65</v>
      </c>
      <c r="O142" s="119">
        <f>'alle Daten'!AE142</f>
        <v>0.64356435643564358</v>
      </c>
      <c r="P142" s="121">
        <f>'alle Daten'!AE142-'alle Daten'!AC142</f>
        <v>7.8047115056333216E-2</v>
      </c>
      <c r="Q142" s="120">
        <f>'alle Daten'!AH142</f>
        <v>3</v>
      </c>
      <c r="R142" s="119">
        <f>'alle Daten'!AI142</f>
        <v>2.9702970297029702E-2</v>
      </c>
      <c r="S142" s="149">
        <f>'alle Daten'!AI142-'alle Daten'!AG142</f>
        <v>9.0133151246159088E-3</v>
      </c>
    </row>
    <row r="143" spans="2:19" x14ac:dyDescent="0.3">
      <c r="B143" s="148" t="s">
        <v>328</v>
      </c>
      <c r="C143" s="144" t="s">
        <v>289</v>
      </c>
      <c r="D143" s="130" t="s">
        <v>290</v>
      </c>
      <c r="E143" s="117">
        <f>'alle Daten'!F143</f>
        <v>106</v>
      </c>
      <c r="F143" s="117">
        <f>'alle Daten'!J143</f>
        <v>42</v>
      </c>
      <c r="G143" s="119">
        <f>'alle Daten'!N143</f>
        <v>0.39622641509433965</v>
      </c>
      <c r="H143" s="118">
        <f>'alle Daten'!O143</f>
        <v>-0.27044025157232698</v>
      </c>
      <c r="I143" s="117">
        <f>'alle Daten'!Q143</f>
        <v>1</v>
      </c>
      <c r="J143" s="158">
        <f>'alle Daten'!U143</f>
        <v>41</v>
      </c>
      <c r="K143" s="120">
        <f>'alle Daten'!Z143</f>
        <v>34</v>
      </c>
      <c r="L143" s="119">
        <f>'alle Daten'!AA143</f>
        <v>0.82926829268292679</v>
      </c>
      <c r="M143" s="121">
        <f>'alle Daten'!AA143-'alle Daten'!Y143</f>
        <v>5.2797704447632654E-2</v>
      </c>
      <c r="N143" s="120">
        <f>'alle Daten'!AD143</f>
        <v>7</v>
      </c>
      <c r="O143" s="119">
        <f>'alle Daten'!AE143</f>
        <v>0.17073170731707318</v>
      </c>
      <c r="P143" s="121">
        <f>'alle Daten'!AE143-'alle Daten'!AC143</f>
        <v>6.0258249641320094E-3</v>
      </c>
      <c r="Q143" s="120">
        <f>'alle Daten'!AH143</f>
        <v>0</v>
      </c>
      <c r="R143" s="119">
        <f>'alle Daten'!AI143</f>
        <v>0</v>
      </c>
      <c r="S143" s="149">
        <f>'alle Daten'!AI143-'alle Daten'!AG143</f>
        <v>-5.8823529411764705E-2</v>
      </c>
    </row>
    <row r="144" spans="2:19" x14ac:dyDescent="0.3">
      <c r="B144" s="148" t="s">
        <v>328</v>
      </c>
      <c r="C144" s="144" t="s">
        <v>291</v>
      </c>
      <c r="D144" s="130" t="s">
        <v>292</v>
      </c>
      <c r="E144" s="117">
        <f>'alle Daten'!F144</f>
        <v>281</v>
      </c>
      <c r="F144" s="117">
        <f>'alle Daten'!J144</f>
        <v>75</v>
      </c>
      <c r="G144" s="119">
        <f>'alle Daten'!N144</f>
        <v>0.2669039145907473</v>
      </c>
      <c r="H144" s="118">
        <f>'alle Daten'!O144</f>
        <v>-0.17325052556369286</v>
      </c>
      <c r="I144" s="117">
        <f>'alle Daten'!Q144</f>
        <v>0</v>
      </c>
      <c r="J144" s="158">
        <f>'alle Daten'!U144</f>
        <v>75</v>
      </c>
      <c r="K144" s="120">
        <f>'alle Daten'!Z144</f>
        <v>74</v>
      </c>
      <c r="L144" s="119">
        <f>'alle Daten'!AA144</f>
        <v>0.98666666666666669</v>
      </c>
      <c r="M144" s="121">
        <f>'alle Daten'!AA144-'alle Daten'!Y144</f>
        <v>0.17087719298245618</v>
      </c>
      <c r="N144" s="120">
        <f>'alle Daten'!AD144</f>
        <v>0</v>
      </c>
      <c r="O144" s="119">
        <f>'alle Daten'!AE144</f>
        <v>0</v>
      </c>
      <c r="P144" s="121">
        <f>'alle Daten'!AE144-'alle Daten'!AC144</f>
        <v>-9.6491228070175433E-2</v>
      </c>
      <c r="Q144" s="120">
        <f>'alle Daten'!AH144</f>
        <v>1</v>
      </c>
      <c r="R144" s="119">
        <f>'alle Daten'!AI144</f>
        <v>1.3333333333333334E-2</v>
      </c>
      <c r="S144" s="149">
        <f>'alle Daten'!AI144-'alle Daten'!AG144</f>
        <v>-3.9298245614035082E-2</v>
      </c>
    </row>
    <row r="145" spans="2:19" x14ac:dyDescent="0.3">
      <c r="B145" s="148" t="s">
        <v>328</v>
      </c>
      <c r="C145" s="144" t="s">
        <v>293</v>
      </c>
      <c r="D145" s="130" t="s">
        <v>294</v>
      </c>
      <c r="E145" s="117">
        <f>'alle Daten'!F145</f>
        <v>682</v>
      </c>
      <c r="F145" s="117">
        <f>'alle Daten'!J145</f>
        <v>227</v>
      </c>
      <c r="G145" s="119">
        <f>'alle Daten'!N145</f>
        <v>0.33284457478005863</v>
      </c>
      <c r="H145" s="118">
        <f>'alle Daten'!O145</f>
        <v>-0.15582398046073459</v>
      </c>
      <c r="I145" s="117">
        <f>'alle Daten'!Q145</f>
        <v>2</v>
      </c>
      <c r="J145" s="158">
        <f>'alle Daten'!U145</f>
        <v>225</v>
      </c>
      <c r="K145" s="120">
        <f>'alle Daten'!Z145</f>
        <v>110</v>
      </c>
      <c r="L145" s="119">
        <f>'alle Daten'!AA145</f>
        <v>0.48888888888888887</v>
      </c>
      <c r="M145" s="121">
        <f>'alle Daten'!AA145-'alle Daten'!Y145</f>
        <v>-3.4779750164365575E-2</v>
      </c>
      <c r="N145" s="120">
        <f>'alle Daten'!AD145</f>
        <v>106</v>
      </c>
      <c r="O145" s="119">
        <f>'alle Daten'!AE145</f>
        <v>0.47111111111111109</v>
      </c>
      <c r="P145" s="121">
        <f>'alle Daten'!AE145-'alle Daten'!AC145</f>
        <v>3.3241288625903975E-2</v>
      </c>
      <c r="Q145" s="120">
        <f>'alle Daten'!AH145</f>
        <v>9</v>
      </c>
      <c r="R145" s="119">
        <f>'alle Daten'!AI145</f>
        <v>0.04</v>
      </c>
      <c r="S145" s="149">
        <f>'alle Daten'!AI145-'alle Daten'!AG145</f>
        <v>1.3372781065088758E-2</v>
      </c>
    </row>
    <row r="146" spans="2:19" x14ac:dyDescent="0.3">
      <c r="B146" s="148" t="s">
        <v>328</v>
      </c>
      <c r="C146" s="144" t="s">
        <v>295</v>
      </c>
      <c r="D146" s="130" t="s">
        <v>296</v>
      </c>
      <c r="E146" s="117">
        <f>'alle Daten'!F146</f>
        <v>409</v>
      </c>
      <c r="F146" s="117">
        <f>'alle Daten'!J146</f>
        <v>204</v>
      </c>
      <c r="G146" s="119">
        <f>'alle Daten'!N146</f>
        <v>0.49877750611246946</v>
      </c>
      <c r="H146" s="118">
        <f>'alle Daten'!O146</f>
        <v>-4.3823390748517099E-2</v>
      </c>
      <c r="I146" s="117">
        <f>'alle Daten'!Q146</f>
        <v>1</v>
      </c>
      <c r="J146" s="158">
        <f>'alle Daten'!U146</f>
        <v>203</v>
      </c>
      <c r="K146" s="120">
        <f>'alle Daten'!Z146</f>
        <v>169</v>
      </c>
      <c r="L146" s="119">
        <f>'alle Daten'!AA146</f>
        <v>0.83251231527093594</v>
      </c>
      <c r="M146" s="121">
        <f>'alle Daten'!AA146-'alle Daten'!Y146</f>
        <v>4.5012315270935965E-2</v>
      </c>
      <c r="N146" s="120">
        <f>'alle Daten'!AD146</f>
        <v>16</v>
      </c>
      <c r="O146" s="119">
        <f>'alle Daten'!AE146</f>
        <v>7.8817733990147784E-2</v>
      </c>
      <c r="P146" s="121">
        <f>'alle Daten'!AE146-'alle Daten'!AC146</f>
        <v>-2.5348932676518887E-2</v>
      </c>
      <c r="Q146" s="120">
        <f>'alle Daten'!AH146</f>
        <v>18</v>
      </c>
      <c r="R146" s="119">
        <f>'alle Daten'!AI146</f>
        <v>8.8669950738916259E-2</v>
      </c>
      <c r="S146" s="149">
        <f>'alle Daten'!AI146-'alle Daten'!AG146</f>
        <v>-1.5496715927750412E-2</v>
      </c>
    </row>
    <row r="147" spans="2:19" x14ac:dyDescent="0.3">
      <c r="B147" s="148" t="s">
        <v>328</v>
      </c>
      <c r="C147" s="144" t="s">
        <v>297</v>
      </c>
      <c r="D147" s="130" t="s">
        <v>298</v>
      </c>
      <c r="E147" s="117">
        <f>'alle Daten'!F147</f>
        <v>257</v>
      </c>
      <c r="F147" s="117">
        <f>'alle Daten'!J147</f>
        <v>125</v>
      </c>
      <c r="G147" s="119">
        <f>'alle Daten'!N147</f>
        <v>0.48638132295719844</v>
      </c>
      <c r="H147" s="118">
        <f>'alle Daten'!O147</f>
        <v>-2.2843769293724059E-2</v>
      </c>
      <c r="I147" s="117">
        <f>'alle Daten'!Q147</f>
        <v>2</v>
      </c>
      <c r="J147" s="158">
        <f>'alle Daten'!U147</f>
        <v>123</v>
      </c>
      <c r="K147" s="120">
        <f>'alle Daten'!Z147</f>
        <v>48</v>
      </c>
      <c r="L147" s="119">
        <f>'alle Daten'!AA147</f>
        <v>0.3902439024390244</v>
      </c>
      <c r="M147" s="121">
        <f>'alle Daten'!AA147-'alle Daten'!Y147</f>
        <v>-0.14990208296243546</v>
      </c>
      <c r="N147" s="120">
        <f>'alle Daten'!AD147</f>
        <v>70</v>
      </c>
      <c r="O147" s="119">
        <f>'alle Daten'!AE147</f>
        <v>0.56910569105691056</v>
      </c>
      <c r="P147" s="121">
        <f>'alle Daten'!AE147-'alle Daten'!AC147</f>
        <v>0.1238502166043558</v>
      </c>
      <c r="Q147" s="120">
        <f>'alle Daten'!AH147</f>
        <v>5</v>
      </c>
      <c r="R147" s="119">
        <f>'alle Daten'!AI147</f>
        <v>4.065040650406504E-2</v>
      </c>
      <c r="S147" s="149">
        <f>'alle Daten'!AI147-'alle Daten'!AG147</f>
        <v>2.6051866358079639E-2</v>
      </c>
    </row>
    <row r="148" spans="2:19" x14ac:dyDescent="0.3">
      <c r="B148" s="148" t="s">
        <v>328</v>
      </c>
      <c r="C148" s="144" t="s">
        <v>299</v>
      </c>
      <c r="D148" s="130" t="s">
        <v>300</v>
      </c>
      <c r="E148" s="117">
        <f>'alle Daten'!F148</f>
        <v>606</v>
      </c>
      <c r="F148" s="117">
        <f>'alle Daten'!J148</f>
        <v>152</v>
      </c>
      <c r="G148" s="119">
        <f>'alle Daten'!N148</f>
        <v>0.25082508250825081</v>
      </c>
      <c r="H148" s="118">
        <f>'alle Daten'!O148</f>
        <v>-0.14685271139595818</v>
      </c>
      <c r="I148" s="117">
        <f>'alle Daten'!Q148</f>
        <v>1</v>
      </c>
      <c r="J148" s="158">
        <f>'alle Daten'!U148</f>
        <v>151</v>
      </c>
      <c r="K148" s="120">
        <f>'alle Daten'!Z148</f>
        <v>116</v>
      </c>
      <c r="L148" s="119">
        <f>'alle Daten'!AA148</f>
        <v>0.76821192052980136</v>
      </c>
      <c r="M148" s="121">
        <f>'alle Daten'!AA148-'alle Daten'!Y148</f>
        <v>6.6006038176860238E-2</v>
      </c>
      <c r="N148" s="120">
        <f>'alle Daten'!AD148</f>
        <v>29</v>
      </c>
      <c r="O148" s="119">
        <f>'alle Daten'!AE148</f>
        <v>0.19205298013245034</v>
      </c>
      <c r="P148" s="121">
        <f>'alle Daten'!AE148-'alle Daten'!AC148</f>
        <v>-5.7947019867549659E-2</v>
      </c>
      <c r="Q148" s="120">
        <f>'alle Daten'!AH148</f>
        <v>6</v>
      </c>
      <c r="R148" s="119">
        <f>'alle Daten'!AI148</f>
        <v>3.9735099337748346E-2</v>
      </c>
      <c r="S148" s="149">
        <f>'alle Daten'!AI148-'alle Daten'!AG148</f>
        <v>1.0323334631865994E-2</v>
      </c>
    </row>
    <row r="149" spans="2:19" x14ac:dyDescent="0.3">
      <c r="B149" s="148" t="s">
        <v>328</v>
      </c>
      <c r="C149" s="144" t="s">
        <v>301</v>
      </c>
      <c r="D149" s="130" t="s">
        <v>302</v>
      </c>
      <c r="E149" s="117">
        <f>'alle Daten'!F149</f>
        <v>238</v>
      </c>
      <c r="F149" s="117">
        <f>'alle Daten'!J149</f>
        <v>113</v>
      </c>
      <c r="G149" s="119">
        <f>'alle Daten'!N149</f>
        <v>0.47478991596638653</v>
      </c>
      <c r="H149" s="118">
        <f>'alle Daten'!O149</f>
        <v>1.8907563025210072E-2</v>
      </c>
      <c r="I149" s="117">
        <f>'alle Daten'!Q149</f>
        <v>2</v>
      </c>
      <c r="J149" s="158">
        <f>'alle Daten'!U149</f>
        <v>111</v>
      </c>
      <c r="K149" s="120">
        <f>'alle Daten'!Z149</f>
        <v>68</v>
      </c>
      <c r="L149" s="119">
        <f>'alle Daten'!AA149</f>
        <v>0.61261261261261257</v>
      </c>
      <c r="M149" s="121">
        <f>'alle Daten'!AA149-'alle Daten'!Y149</f>
        <v>-0.10512932287125842</v>
      </c>
      <c r="N149" s="120">
        <f>'alle Daten'!AD149</f>
        <v>42</v>
      </c>
      <c r="O149" s="119">
        <f>'alle Daten'!AE149</f>
        <v>0.3783783783783784</v>
      </c>
      <c r="P149" s="121">
        <f>'alle Daten'!AE149-'alle Daten'!AC149</f>
        <v>0.1283783783783784</v>
      </c>
      <c r="Q149" s="120">
        <f>'alle Daten'!AH149</f>
        <v>1</v>
      </c>
      <c r="R149" s="119">
        <f>'alle Daten'!AI149</f>
        <v>9.0090090090090089E-3</v>
      </c>
      <c r="S149" s="149">
        <f>'alle Daten'!AI149-'alle Daten'!AG149</f>
        <v>-7.1200232490555068E-3</v>
      </c>
    </row>
    <row r="150" spans="2:19" x14ac:dyDescent="0.3">
      <c r="B150" s="148" t="s">
        <v>328</v>
      </c>
      <c r="C150" s="144" t="s">
        <v>303</v>
      </c>
      <c r="D150" s="130" t="s">
        <v>304</v>
      </c>
      <c r="E150" s="117">
        <f>'alle Daten'!F150</f>
        <v>251</v>
      </c>
      <c r="F150" s="117">
        <f>'alle Daten'!J150</f>
        <v>74</v>
      </c>
      <c r="G150" s="119">
        <f>'alle Daten'!N150</f>
        <v>0.29482071713147412</v>
      </c>
      <c r="H150" s="118">
        <f>'alle Daten'!O150</f>
        <v>-2.0563898253141255E-2</v>
      </c>
      <c r="I150" s="117">
        <f>'alle Daten'!Q150</f>
        <v>0</v>
      </c>
      <c r="J150" s="158">
        <f>'alle Daten'!U150</f>
        <v>74</v>
      </c>
      <c r="K150" s="120">
        <f>'alle Daten'!Z150</f>
        <v>58</v>
      </c>
      <c r="L150" s="119">
        <f>'alle Daten'!AA150</f>
        <v>0.78378378378378377</v>
      </c>
      <c r="M150" s="121">
        <f>'alle Daten'!AA150-'alle Daten'!Y150</f>
        <v>-2.1094264996704082E-2</v>
      </c>
      <c r="N150" s="120">
        <f>'alle Daten'!AD150</f>
        <v>15</v>
      </c>
      <c r="O150" s="119">
        <f>'alle Daten'!AE150</f>
        <v>0.20270270270270271</v>
      </c>
      <c r="P150" s="121">
        <f>'alle Daten'!AE150-'alle Daten'!AC150</f>
        <v>5.6361239288068576E-2</v>
      </c>
      <c r="Q150" s="120">
        <f>'alle Daten'!AH150</f>
        <v>1</v>
      </c>
      <c r="R150" s="119">
        <f>'alle Daten'!AI150</f>
        <v>1.3513513513513514E-2</v>
      </c>
      <c r="S150" s="149">
        <f>'alle Daten'!AI150-'alle Daten'!AG150</f>
        <v>-2.307185234014502E-2</v>
      </c>
    </row>
    <row r="151" spans="2:19" x14ac:dyDescent="0.3">
      <c r="B151" s="148" t="s">
        <v>328</v>
      </c>
      <c r="C151" s="144" t="s">
        <v>305</v>
      </c>
      <c r="D151" s="130" t="s">
        <v>306</v>
      </c>
      <c r="E151" s="117">
        <f>'alle Daten'!F151</f>
        <v>477</v>
      </c>
      <c r="F151" s="117">
        <f>'alle Daten'!J151</f>
        <v>43</v>
      </c>
      <c r="G151" s="119">
        <f>'alle Daten'!N151</f>
        <v>9.0146750524109018E-2</v>
      </c>
      <c r="H151" s="118">
        <f>'alle Daten'!O151</f>
        <v>-1.8016514782013437E-2</v>
      </c>
      <c r="I151" s="117">
        <f>'alle Daten'!Q151</f>
        <v>0</v>
      </c>
      <c r="J151" s="158">
        <f>'alle Daten'!U151</f>
        <v>43</v>
      </c>
      <c r="K151" s="120">
        <f>'alle Daten'!Z151</f>
        <v>26</v>
      </c>
      <c r="L151" s="119">
        <f>'alle Daten'!AA151</f>
        <v>0.60465116279069764</v>
      </c>
      <c r="M151" s="121">
        <f>'alle Daten'!AA151-'alle Daten'!Y151</f>
        <v>1.9745502413339167E-2</v>
      </c>
      <c r="N151" s="120">
        <f>'alle Daten'!AD151</f>
        <v>13</v>
      </c>
      <c r="O151" s="119">
        <f>'alle Daten'!AE151</f>
        <v>0.30232558139534882</v>
      </c>
      <c r="P151" s="121">
        <f>'alle Daten'!AE151-'alle Daten'!AC151</f>
        <v>-3.7297060114085123E-2</v>
      </c>
      <c r="Q151" s="120">
        <f>'alle Daten'!AH151</f>
        <v>4</v>
      </c>
      <c r="R151" s="119">
        <f>'alle Daten'!AI151</f>
        <v>9.3023255813953487E-2</v>
      </c>
      <c r="S151" s="149">
        <f>'alle Daten'!AI151-'alle Daten'!AG151</f>
        <v>5.5287406757349715E-2</v>
      </c>
    </row>
    <row r="152" spans="2:19" x14ac:dyDescent="0.3">
      <c r="B152" s="148" t="s">
        <v>328</v>
      </c>
      <c r="C152" s="144" t="s">
        <v>307</v>
      </c>
      <c r="D152" s="130" t="s">
        <v>308</v>
      </c>
      <c r="E152" s="117">
        <f>'alle Daten'!F152</f>
        <v>350</v>
      </c>
      <c r="F152" s="117">
        <f>'alle Daten'!J152</f>
        <v>133</v>
      </c>
      <c r="G152" s="119">
        <f>'alle Daten'!N152</f>
        <v>0.38</v>
      </c>
      <c r="H152" s="118">
        <f>'alle Daten'!O152</f>
        <v>-2.5128205128205128E-2</v>
      </c>
      <c r="I152" s="117">
        <f>'alle Daten'!Q152</f>
        <v>1</v>
      </c>
      <c r="J152" s="158">
        <f>'alle Daten'!U152</f>
        <v>132</v>
      </c>
      <c r="K152" s="120">
        <f>'alle Daten'!Z152</f>
        <v>61</v>
      </c>
      <c r="L152" s="119">
        <f>'alle Daten'!AA152</f>
        <v>0.4621212121212121</v>
      </c>
      <c r="M152" s="121">
        <f>'alle Daten'!AA152-'alle Daten'!Y152</f>
        <v>-0.1074990410433449</v>
      </c>
      <c r="N152" s="120">
        <f>'alle Daten'!AD152</f>
        <v>68</v>
      </c>
      <c r="O152" s="119">
        <f>'alle Daten'!AE152</f>
        <v>0.51515151515151514</v>
      </c>
      <c r="P152" s="121">
        <f>'alle Daten'!AE152-'alle Daten'!AC152</f>
        <v>0.11641733793632525</v>
      </c>
      <c r="Q152" s="120">
        <f>'alle Daten'!AH152</f>
        <v>3</v>
      </c>
      <c r="R152" s="119">
        <f>'alle Daten'!AI152</f>
        <v>2.2727272727272728E-2</v>
      </c>
      <c r="S152" s="149">
        <f>'alle Daten'!AI152-'alle Daten'!AG152</f>
        <v>-8.9182968929804388E-3</v>
      </c>
    </row>
    <row r="153" spans="2:19" x14ac:dyDescent="0.3">
      <c r="B153" s="148" t="s">
        <v>328</v>
      </c>
      <c r="C153" s="144" t="s">
        <v>309</v>
      </c>
      <c r="D153" s="130" t="s">
        <v>310</v>
      </c>
      <c r="E153" s="117">
        <f>'alle Daten'!F153</f>
        <v>398</v>
      </c>
      <c r="F153" s="117">
        <f>'alle Daten'!J153</f>
        <v>111</v>
      </c>
      <c r="G153" s="119">
        <f>'alle Daten'!N153</f>
        <v>0.27889447236180903</v>
      </c>
      <c r="H153" s="118">
        <f>'alle Daten'!O153</f>
        <v>-2.9151504649685245E-2</v>
      </c>
      <c r="I153" s="117">
        <f>'alle Daten'!Q153</f>
        <v>0</v>
      </c>
      <c r="J153" s="158">
        <f>'alle Daten'!U153</f>
        <v>111</v>
      </c>
      <c r="K153" s="120">
        <f>'alle Daten'!Z153</f>
        <v>82</v>
      </c>
      <c r="L153" s="119">
        <f>'alle Daten'!AA153</f>
        <v>0.73873873873873874</v>
      </c>
      <c r="M153" s="121">
        <f>'alle Daten'!AA153-'alle Daten'!Y153</f>
        <v>0.10715979137031773</v>
      </c>
      <c r="N153" s="120">
        <f>'alle Daten'!AD153</f>
        <v>28</v>
      </c>
      <c r="O153" s="119">
        <f>'alle Daten'!AE153</f>
        <v>0.25225225225225223</v>
      </c>
      <c r="P153" s="121">
        <f>'alle Daten'!AE153-'alle Daten'!AC153</f>
        <v>5.6763530447740962E-2</v>
      </c>
      <c r="Q153" s="120">
        <f>'alle Daten'!AH153</f>
        <v>1</v>
      </c>
      <c r="R153" s="119">
        <f>'alle Daten'!AI153</f>
        <v>9.0090090090090089E-3</v>
      </c>
      <c r="S153" s="149">
        <f>'alle Daten'!AI153-'alle Daten'!AG153</f>
        <v>-3.6103772945878208E-2</v>
      </c>
    </row>
    <row r="154" spans="2:19" x14ac:dyDescent="0.3">
      <c r="B154" s="148" t="s">
        <v>328</v>
      </c>
      <c r="C154" s="144" t="s">
        <v>311</v>
      </c>
      <c r="D154" s="130" t="s">
        <v>312</v>
      </c>
      <c r="E154" s="117">
        <f>'alle Daten'!F154</f>
        <v>295</v>
      </c>
      <c r="F154" s="117">
        <f>'alle Daten'!J154</f>
        <v>79</v>
      </c>
      <c r="G154" s="119">
        <f>'alle Daten'!N154</f>
        <v>0.26779661016949152</v>
      </c>
      <c r="H154" s="118">
        <f>'alle Daten'!O154</f>
        <v>-0.28518352228083965</v>
      </c>
      <c r="I154" s="117">
        <f>'alle Daten'!Q154</f>
        <v>1</v>
      </c>
      <c r="J154" s="158">
        <f>'alle Daten'!U154</f>
        <v>78</v>
      </c>
      <c r="K154" s="120">
        <f>'alle Daten'!Z154</f>
        <v>57</v>
      </c>
      <c r="L154" s="119">
        <f>'alle Daten'!AA154</f>
        <v>0.73076923076923073</v>
      </c>
      <c r="M154" s="121">
        <f>'alle Daten'!AA154-'alle Daten'!Y154</f>
        <v>3.0170428374021174E-2</v>
      </c>
      <c r="N154" s="120">
        <f>'alle Daten'!AD154</f>
        <v>20</v>
      </c>
      <c r="O154" s="119">
        <f>'alle Daten'!AE154</f>
        <v>0.25641025641025639</v>
      </c>
      <c r="P154" s="121">
        <f>'alle Daten'!AE154-'alle Daten'!AC154</f>
        <v>-3.1014893290342405E-2</v>
      </c>
      <c r="Q154" s="120">
        <f>'alle Daten'!AH154</f>
        <v>1</v>
      </c>
      <c r="R154" s="119">
        <f>'alle Daten'!AI154</f>
        <v>1.282051282051282E-2</v>
      </c>
      <c r="S154" s="149">
        <f>'alle Daten'!AI154-'alle Daten'!AG154</f>
        <v>6.8324888684170113E-3</v>
      </c>
    </row>
    <row r="155" spans="2:19" x14ac:dyDescent="0.3">
      <c r="B155" s="148" t="s">
        <v>328</v>
      </c>
      <c r="C155" s="144" t="s">
        <v>313</v>
      </c>
      <c r="D155" s="130" t="s">
        <v>314</v>
      </c>
      <c r="E155" s="117">
        <f>'alle Daten'!F155</f>
        <v>350</v>
      </c>
      <c r="F155" s="117">
        <f>'alle Daten'!J155</f>
        <v>82</v>
      </c>
      <c r="G155" s="119">
        <f>'alle Daten'!N155</f>
        <v>0.23428571428571429</v>
      </c>
      <c r="H155" s="118">
        <f>'alle Daten'!O155</f>
        <v>-3.7692307692307664E-2</v>
      </c>
      <c r="I155" s="117">
        <f>'alle Daten'!Q155</f>
        <v>1</v>
      </c>
      <c r="J155" s="158">
        <f>'alle Daten'!U155</f>
        <v>81</v>
      </c>
      <c r="K155" s="120">
        <f>'alle Daten'!Z155</f>
        <v>62</v>
      </c>
      <c r="L155" s="119">
        <f>'alle Daten'!AA155</f>
        <v>0.76543209876543206</v>
      </c>
      <c r="M155" s="121">
        <f>'alle Daten'!AA155-'alle Daten'!Y155</f>
        <v>0.10886644219977548</v>
      </c>
      <c r="N155" s="120">
        <f>'alle Daten'!AD155</f>
        <v>13</v>
      </c>
      <c r="O155" s="119">
        <f>'alle Daten'!AE155</f>
        <v>0.16049382716049382</v>
      </c>
      <c r="P155" s="121">
        <f>'alle Daten'!AE155-'alle Daten'!AC155</f>
        <v>-7.1829405162738502E-2</v>
      </c>
      <c r="Q155" s="120">
        <f>'alle Daten'!AH155</f>
        <v>6</v>
      </c>
      <c r="R155" s="119">
        <f>'alle Daten'!AI155</f>
        <v>7.407407407407407E-2</v>
      </c>
      <c r="S155" s="149">
        <f>'alle Daten'!AI155-'alle Daten'!AG155</f>
        <v>-1.6835016835016842E-2</v>
      </c>
    </row>
    <row r="156" spans="2:19" x14ac:dyDescent="0.3">
      <c r="B156" s="148" t="s">
        <v>328</v>
      </c>
      <c r="C156" s="144" t="s">
        <v>315</v>
      </c>
      <c r="D156" s="130" t="s">
        <v>316</v>
      </c>
      <c r="E156" s="117">
        <f>'alle Daten'!F156</f>
        <v>591</v>
      </c>
      <c r="F156" s="117">
        <f>'alle Daten'!J156</f>
        <v>148</v>
      </c>
      <c r="G156" s="119">
        <f>'alle Daten'!N156</f>
        <v>0.25042301184433163</v>
      </c>
      <c r="H156" s="118">
        <f>'alle Daten'!O156</f>
        <v>-0.11957698815566836</v>
      </c>
      <c r="I156" s="117">
        <f>'alle Daten'!Q156</f>
        <v>4</v>
      </c>
      <c r="J156" s="158">
        <f>'alle Daten'!U156</f>
        <v>144</v>
      </c>
      <c r="K156" s="120">
        <f>'alle Daten'!Z156</f>
        <v>119</v>
      </c>
      <c r="L156" s="119">
        <f>'alle Daten'!AA156</f>
        <v>0.82638888888888884</v>
      </c>
      <c r="M156" s="121">
        <f>'alle Daten'!AA156-'alle Daten'!Y156</f>
        <v>4.9116161616161613E-2</v>
      </c>
      <c r="N156" s="120">
        <f>'alle Daten'!AD156</f>
        <v>22</v>
      </c>
      <c r="O156" s="119">
        <f>'alle Daten'!AE156</f>
        <v>0.15277777777777779</v>
      </c>
      <c r="P156" s="121">
        <f>'alle Daten'!AE156-'alle Daten'!AC156</f>
        <v>-2.9040404040404033E-2</v>
      </c>
      <c r="Q156" s="120">
        <f>'alle Daten'!AH156</f>
        <v>3</v>
      </c>
      <c r="R156" s="119">
        <f>'alle Daten'!AI156</f>
        <v>2.0833333333333332E-2</v>
      </c>
      <c r="S156" s="149">
        <f>'alle Daten'!AI156-'alle Daten'!AG156</f>
        <v>-1.0984848484848483E-2</v>
      </c>
    </row>
    <row r="157" spans="2:19" x14ac:dyDescent="0.3">
      <c r="B157" s="148" t="s">
        <v>328</v>
      </c>
      <c r="C157" s="144" t="s">
        <v>317</v>
      </c>
      <c r="D157" s="130" t="s">
        <v>318</v>
      </c>
      <c r="E157" s="117">
        <f>'alle Daten'!F157</f>
        <v>226</v>
      </c>
      <c r="F157" s="117">
        <f>'alle Daten'!J157</f>
        <v>108</v>
      </c>
      <c r="G157" s="119">
        <f>'alle Daten'!N157</f>
        <v>0.47787610619469029</v>
      </c>
      <c r="H157" s="118">
        <f>'alle Daten'!O157</f>
        <v>-5.4644219008561701E-2</v>
      </c>
      <c r="I157" s="117">
        <f>'alle Daten'!Q157</f>
        <v>2</v>
      </c>
      <c r="J157" s="158">
        <f>'alle Daten'!U157</f>
        <v>106</v>
      </c>
      <c r="K157" s="120">
        <f>'alle Daten'!Z157</f>
        <v>69</v>
      </c>
      <c r="L157" s="119">
        <f>'alle Daten'!AA157</f>
        <v>0.65094339622641506</v>
      </c>
      <c r="M157" s="121">
        <f>'alle Daten'!AA157-'alle Daten'!Y157</f>
        <v>6.1796109404709587E-2</v>
      </c>
      <c r="N157" s="120">
        <f>'alle Daten'!AD157</f>
        <v>29</v>
      </c>
      <c r="O157" s="119">
        <f>'alle Daten'!AE157</f>
        <v>0.27358490566037735</v>
      </c>
      <c r="P157" s="121">
        <f>'alle Daten'!AE157-'alle Daten'!AC157</f>
        <v>-5.1996489688459879E-2</v>
      </c>
      <c r="Q157" s="120">
        <f>'alle Daten'!AH157</f>
        <v>8</v>
      </c>
      <c r="R157" s="119">
        <f>'alle Daten'!AI157</f>
        <v>7.5471698113207544E-2</v>
      </c>
      <c r="S157" s="149">
        <f>'alle Daten'!AI157-'alle Daten'!AG157</f>
        <v>-2.0476817317536949E-3</v>
      </c>
    </row>
    <row r="158" spans="2:19" x14ac:dyDescent="0.3">
      <c r="B158" s="148" t="s">
        <v>328</v>
      </c>
      <c r="C158" s="144" t="s">
        <v>319</v>
      </c>
      <c r="D158" s="130" t="s">
        <v>320</v>
      </c>
      <c r="E158" s="117">
        <f>'alle Daten'!F158</f>
        <v>558</v>
      </c>
      <c r="F158" s="117">
        <f>'alle Daten'!J158</f>
        <v>145</v>
      </c>
      <c r="G158" s="119">
        <f>'alle Daten'!N158</f>
        <v>0.25985663082437277</v>
      </c>
      <c r="H158" s="118">
        <f>'alle Daten'!O158</f>
        <v>-0.1075555097507071</v>
      </c>
      <c r="I158" s="117">
        <f>'alle Daten'!Q158</f>
        <v>2</v>
      </c>
      <c r="J158" s="158">
        <f>'alle Daten'!U158</f>
        <v>143</v>
      </c>
      <c r="K158" s="120">
        <f>'alle Daten'!Z158</f>
        <v>115</v>
      </c>
      <c r="L158" s="119">
        <f>'alle Daten'!AA158</f>
        <v>0.80419580419580416</v>
      </c>
      <c r="M158" s="121">
        <f>'alle Daten'!AA158-'alle Daten'!Y158</f>
        <v>9.677222340977798E-2</v>
      </c>
      <c r="N158" s="120">
        <f>'alle Daten'!AD158</f>
        <v>27</v>
      </c>
      <c r="O158" s="119">
        <f>'alle Daten'!AE158</f>
        <v>0.1888111888111888</v>
      </c>
      <c r="P158" s="121">
        <f>'alle Daten'!AE158-'alle Daten'!AC158</f>
        <v>-0.10376523040278501</v>
      </c>
      <c r="Q158" s="120">
        <f>'alle Daten'!AH158</f>
        <v>1</v>
      </c>
      <c r="R158" s="119">
        <f>'alle Daten'!AI158</f>
        <v>6.993006993006993E-3</v>
      </c>
      <c r="S158" s="149">
        <f>'alle Daten'!AI158-'alle Daten'!AG158</f>
        <v>6.993006993006993E-3</v>
      </c>
    </row>
    <row r="159" spans="2:19" x14ac:dyDescent="0.3">
      <c r="B159" s="148" t="s">
        <v>328</v>
      </c>
      <c r="C159" s="144" t="s">
        <v>321</v>
      </c>
      <c r="D159" s="130" t="s">
        <v>322</v>
      </c>
      <c r="E159" s="117">
        <f>'alle Daten'!F159</f>
        <v>123</v>
      </c>
      <c r="F159" s="117">
        <f>'alle Daten'!J159</f>
        <v>63</v>
      </c>
      <c r="G159" s="119">
        <f>'alle Daten'!N159</f>
        <v>0.51219512195121952</v>
      </c>
      <c r="H159" s="118">
        <f>'alle Daten'!O159</f>
        <v>-1.7216642754662836E-2</v>
      </c>
      <c r="I159" s="117">
        <f>'alle Daten'!Q159</f>
        <v>2</v>
      </c>
      <c r="J159" s="158">
        <f>'alle Daten'!U159</f>
        <v>61</v>
      </c>
      <c r="K159" s="120">
        <f>'alle Daten'!Z159</f>
        <v>19</v>
      </c>
      <c r="L159" s="119">
        <f>'alle Daten'!AA159</f>
        <v>0.31147540983606559</v>
      </c>
      <c r="M159" s="121">
        <f>'alle Daten'!AA159-'alle Daten'!Y159</f>
        <v>-8.5349986989331217E-2</v>
      </c>
      <c r="N159" s="120">
        <f>'alle Daten'!AD159</f>
        <v>42</v>
      </c>
      <c r="O159" s="119">
        <f>'alle Daten'!AE159</f>
        <v>0.68852459016393441</v>
      </c>
      <c r="P159" s="121">
        <f>'alle Daten'!AE159-'alle Daten'!AC159</f>
        <v>0.10122300286234709</v>
      </c>
      <c r="Q159" s="120">
        <f>'alle Daten'!AH159</f>
        <v>0</v>
      </c>
      <c r="R159" s="119">
        <f>'alle Daten'!AI159</f>
        <v>0</v>
      </c>
      <c r="S159" s="149">
        <f>'alle Daten'!AI159-'alle Daten'!AG159</f>
        <v>-1.5873015873015872E-2</v>
      </c>
    </row>
    <row r="160" spans="2:19" x14ac:dyDescent="0.3">
      <c r="B160" s="148" t="s">
        <v>328</v>
      </c>
      <c r="C160" s="144" t="s">
        <v>323</v>
      </c>
      <c r="D160" s="130" t="s">
        <v>324</v>
      </c>
      <c r="E160" s="117">
        <f>'alle Daten'!F160</f>
        <v>314</v>
      </c>
      <c r="F160" s="117">
        <f>'alle Daten'!J160</f>
        <v>68</v>
      </c>
      <c r="G160" s="119">
        <f>'alle Daten'!N160</f>
        <v>0.21656050955414013</v>
      </c>
      <c r="H160" s="118">
        <f>'alle Daten'!O160</f>
        <v>-6.9689022105657583E-3</v>
      </c>
      <c r="I160" s="117">
        <f>'alle Daten'!Q160</f>
        <v>2</v>
      </c>
      <c r="J160" s="158">
        <f>'alle Daten'!U160</f>
        <v>66</v>
      </c>
      <c r="K160" s="120">
        <f>'alle Daten'!Z160</f>
        <v>36</v>
      </c>
      <c r="L160" s="119">
        <f>'alle Daten'!AA160</f>
        <v>0.54545454545454541</v>
      </c>
      <c r="M160" s="121">
        <f>'alle Daten'!AA160-'alle Daten'!Y160</f>
        <v>8.4928229665071742E-2</v>
      </c>
      <c r="N160" s="120">
        <f>'alle Daten'!AD160</f>
        <v>27</v>
      </c>
      <c r="O160" s="119">
        <f>'alle Daten'!AE160</f>
        <v>0.40909090909090912</v>
      </c>
      <c r="P160" s="121">
        <f>'alle Daten'!AE160-'alle Daten'!AC160</f>
        <v>-0.11722488038277507</v>
      </c>
      <c r="Q160" s="120">
        <f>'alle Daten'!AH160</f>
        <v>3</v>
      </c>
      <c r="R160" s="119">
        <f>'alle Daten'!AI160</f>
        <v>4.5454545454545456E-2</v>
      </c>
      <c r="S160" s="149">
        <f>'alle Daten'!AI160-'alle Daten'!AG160</f>
        <v>3.2296650717703351E-2</v>
      </c>
    </row>
    <row r="161" spans="1:19" x14ac:dyDescent="0.3">
      <c r="B161" s="148" t="s">
        <v>328</v>
      </c>
      <c r="C161" s="144" t="s">
        <v>325</v>
      </c>
      <c r="D161" s="130" t="s">
        <v>326</v>
      </c>
      <c r="E161" s="117">
        <f>'alle Daten'!F161</f>
        <v>693</v>
      </c>
      <c r="F161" s="117">
        <f>'alle Daten'!J161</f>
        <v>194</v>
      </c>
      <c r="G161" s="119">
        <f>'alle Daten'!N161</f>
        <v>0.27994227994227994</v>
      </c>
      <c r="H161" s="118">
        <f>'alle Daten'!O161</f>
        <v>-0.16175868027719881</v>
      </c>
      <c r="I161" s="117">
        <f>'alle Daten'!Q161</f>
        <v>0</v>
      </c>
      <c r="J161" s="158">
        <f>'alle Daten'!U161</f>
        <v>194</v>
      </c>
      <c r="K161" s="120">
        <f>'alle Daten'!Z161</f>
        <v>137</v>
      </c>
      <c r="L161" s="119">
        <f>'alle Daten'!AA161</f>
        <v>0.70618556701030932</v>
      </c>
      <c r="M161" s="121">
        <f>'alle Daten'!AA161-'alle Daten'!Y161</f>
        <v>5.8210489128689424E-2</v>
      </c>
      <c r="N161" s="120">
        <f>'alle Daten'!AD161</f>
        <v>45</v>
      </c>
      <c r="O161" s="119">
        <f>'alle Daten'!AE161</f>
        <v>0.23195876288659795</v>
      </c>
      <c r="P161" s="121">
        <f>'alle Daten'!AE161-'alle Daten'!AC161</f>
        <v>-1.6860969264861636E-3</v>
      </c>
      <c r="Q161" s="120">
        <f>'alle Daten'!AH161</f>
        <v>12</v>
      </c>
      <c r="R161" s="119">
        <f>'alle Daten'!AI161</f>
        <v>6.1855670103092786E-2</v>
      </c>
      <c r="S161" s="149">
        <f>'alle Daten'!AI161-'alle Daten'!AG161</f>
        <v>-3.564890644570759E-3</v>
      </c>
    </row>
    <row r="162" spans="1:19" x14ac:dyDescent="0.3">
      <c r="B162" s="148" t="s">
        <v>328</v>
      </c>
      <c r="C162" s="144" t="s">
        <v>327</v>
      </c>
      <c r="D162" s="130" t="s">
        <v>328</v>
      </c>
      <c r="E162" s="117">
        <f>'alle Daten'!F162</f>
        <v>1145</v>
      </c>
      <c r="F162" s="117">
        <f>'alle Daten'!J162</f>
        <v>158</v>
      </c>
      <c r="G162" s="119">
        <f>'alle Daten'!N162</f>
        <v>0.13799126637554585</v>
      </c>
      <c r="H162" s="118">
        <f>'alle Daten'!O162</f>
        <v>-7.7644472456069286E-2</v>
      </c>
      <c r="I162" s="117">
        <f>'alle Daten'!Q162</f>
        <v>1</v>
      </c>
      <c r="J162" s="158">
        <f>'alle Daten'!U162</f>
        <v>157</v>
      </c>
      <c r="K162" s="120">
        <f>'alle Daten'!Z162</f>
        <v>110</v>
      </c>
      <c r="L162" s="119">
        <f>'alle Daten'!AA162</f>
        <v>0.70063694267515919</v>
      </c>
      <c r="M162" s="121">
        <f>'alle Daten'!AA162-'alle Daten'!Y162</f>
        <v>-8.6511651702350867E-2</v>
      </c>
      <c r="N162" s="120">
        <f>'alle Daten'!AD162</f>
        <v>42</v>
      </c>
      <c r="O162" s="119">
        <f>'alle Daten'!AE162</f>
        <v>0.26751592356687898</v>
      </c>
      <c r="P162" s="121">
        <f>'alle Daten'!AE162-'alle Daten'!AC162</f>
        <v>0.11892154605683883</v>
      </c>
      <c r="Q162" s="120">
        <f>'alle Daten'!AH162</f>
        <v>5</v>
      </c>
      <c r="R162" s="119">
        <f>'alle Daten'!AI162</f>
        <v>3.1847133757961783E-2</v>
      </c>
      <c r="S162" s="149">
        <f>'alle Daten'!AI162-'alle Daten'!AG162</f>
        <v>1.9798940986877445E-2</v>
      </c>
    </row>
    <row r="163" spans="1:19" x14ac:dyDescent="0.3">
      <c r="B163" s="148" t="s">
        <v>328</v>
      </c>
      <c r="C163" s="144" t="s">
        <v>329</v>
      </c>
      <c r="D163" s="130" t="s">
        <v>330</v>
      </c>
      <c r="E163" s="117">
        <f>'alle Daten'!F163</f>
        <v>667</v>
      </c>
      <c r="F163" s="117">
        <f>'alle Daten'!J163</f>
        <v>142</v>
      </c>
      <c r="G163" s="119">
        <f>'alle Daten'!N163</f>
        <v>0.21289355322338829</v>
      </c>
      <c r="H163" s="118">
        <f>'alle Daten'!O163</f>
        <v>-9.3710220361517355E-2</v>
      </c>
      <c r="I163" s="117">
        <f>'alle Daten'!Q163</f>
        <v>1</v>
      </c>
      <c r="J163" s="158">
        <f>'alle Daten'!U163</f>
        <v>141</v>
      </c>
      <c r="K163" s="120">
        <f>'alle Daten'!Z163</f>
        <v>133</v>
      </c>
      <c r="L163" s="119">
        <f>'alle Daten'!AA163</f>
        <v>0.94326241134751776</v>
      </c>
      <c r="M163" s="121">
        <f>'alle Daten'!AA163-'alle Daten'!Y163</f>
        <v>0.10223677032187672</v>
      </c>
      <c r="N163" s="120">
        <f>'alle Daten'!AD163</f>
        <v>7</v>
      </c>
      <c r="O163" s="119">
        <f>'alle Daten'!AE163</f>
        <v>4.9645390070921988E-2</v>
      </c>
      <c r="P163" s="121">
        <f>'alle Daten'!AE163-'alle Daten'!AC163</f>
        <v>-4.2662302236770325E-2</v>
      </c>
      <c r="Q163" s="120">
        <f>'alle Daten'!AH163</f>
        <v>1</v>
      </c>
      <c r="R163" s="119">
        <f>'alle Daten'!AI163</f>
        <v>7.0921985815602835E-3</v>
      </c>
      <c r="S163" s="149">
        <f>'alle Daten'!AI163-'alle Daten'!AG163</f>
        <v>-8.292416803055102E-3</v>
      </c>
    </row>
    <row r="164" spans="1:19" x14ac:dyDescent="0.3">
      <c r="B164" s="148" t="s">
        <v>328</v>
      </c>
      <c r="C164" s="144" t="s">
        <v>331</v>
      </c>
      <c r="D164" s="130" t="s">
        <v>332</v>
      </c>
      <c r="E164" s="117">
        <f>'alle Daten'!F164</f>
        <v>371</v>
      </c>
      <c r="F164" s="117">
        <f>'alle Daten'!J164</f>
        <v>101</v>
      </c>
      <c r="G164" s="119">
        <f>'alle Daten'!N164</f>
        <v>0.27223719676549868</v>
      </c>
      <c r="H164" s="118">
        <f>'alle Daten'!O164</f>
        <v>7.2371967654986658E-3</v>
      </c>
      <c r="I164" s="117">
        <f>'alle Daten'!Q164</f>
        <v>1</v>
      </c>
      <c r="J164" s="158">
        <f>'alle Daten'!U164</f>
        <v>100</v>
      </c>
      <c r="K164" s="120">
        <f>'alle Daten'!Z164</f>
        <v>50</v>
      </c>
      <c r="L164" s="119">
        <f>'alle Daten'!AA164</f>
        <v>0.5</v>
      </c>
      <c r="M164" s="121">
        <f>'alle Daten'!AA164-'alle Daten'!Y164</f>
        <v>9.4339622641509413E-3</v>
      </c>
      <c r="N164" s="120">
        <f>'alle Daten'!AD164</f>
        <v>17</v>
      </c>
      <c r="O164" s="119">
        <f>'alle Daten'!AE164</f>
        <v>0.17</v>
      </c>
      <c r="P164" s="121">
        <f>'alle Daten'!AE164-'alle Daten'!AC164</f>
        <v>6.622641509433963E-2</v>
      </c>
      <c r="Q164" s="120">
        <f>'alle Daten'!AH164</f>
        <v>33</v>
      </c>
      <c r="R164" s="119">
        <f>'alle Daten'!AI164</f>
        <v>0.33</v>
      </c>
      <c r="S164" s="149">
        <f>'alle Daten'!AI164-'alle Daten'!AG164</f>
        <v>-7.5660377358490571E-2</v>
      </c>
    </row>
    <row r="165" spans="1:19" x14ac:dyDescent="0.3">
      <c r="B165" s="148" t="s">
        <v>328</v>
      </c>
      <c r="C165" s="144" t="s">
        <v>333</v>
      </c>
      <c r="D165" s="130" t="s">
        <v>334</v>
      </c>
      <c r="E165" s="117">
        <f>'alle Daten'!F165</f>
        <v>323</v>
      </c>
      <c r="F165" s="117">
        <f>'alle Daten'!J165</f>
        <v>64</v>
      </c>
      <c r="G165" s="119">
        <f>'alle Daten'!N165</f>
        <v>0.19814241486068113</v>
      </c>
      <c r="H165" s="118">
        <f>'alle Daten'!O165</f>
        <v>-0.13519091847265219</v>
      </c>
      <c r="I165" s="117">
        <f>'alle Daten'!Q165</f>
        <v>1</v>
      </c>
      <c r="J165" s="158">
        <f>'alle Daten'!U165</f>
        <v>63</v>
      </c>
      <c r="K165" s="120">
        <f>'alle Daten'!Z165</f>
        <v>45</v>
      </c>
      <c r="L165" s="119">
        <f>'alle Daten'!AA165</f>
        <v>0.7142857142857143</v>
      </c>
      <c r="M165" s="121">
        <f>'alle Daten'!AA165-'alle Daten'!Y165</f>
        <v>0.20146520146520153</v>
      </c>
      <c r="N165" s="120">
        <f>'alle Daten'!AD165</f>
        <v>14</v>
      </c>
      <c r="O165" s="119">
        <f>'alle Daten'!AE165</f>
        <v>0.22222222222222221</v>
      </c>
      <c r="P165" s="121">
        <f>'alle Daten'!AE165-'alle Daten'!AC165</f>
        <v>-0.17948717948717952</v>
      </c>
      <c r="Q165" s="120">
        <f>'alle Daten'!AH165</f>
        <v>4</v>
      </c>
      <c r="R165" s="119">
        <f>'alle Daten'!AI165</f>
        <v>6.3492063492063489E-2</v>
      </c>
      <c r="S165" s="149">
        <f>'alle Daten'!AI165-'alle Daten'!AG165</f>
        <v>3.6630036630036569E-3</v>
      </c>
    </row>
    <row r="166" spans="1:19" x14ac:dyDescent="0.3">
      <c r="B166" s="148" t="s">
        <v>328</v>
      </c>
      <c r="C166" s="144" t="s">
        <v>335</v>
      </c>
      <c r="D166" s="130" t="s">
        <v>336</v>
      </c>
      <c r="E166" s="117">
        <f>'alle Daten'!F166</f>
        <v>408</v>
      </c>
      <c r="F166" s="117">
        <f>'alle Daten'!J166</f>
        <v>150</v>
      </c>
      <c r="G166" s="119">
        <f>'alle Daten'!N166</f>
        <v>0.36764705882352944</v>
      </c>
      <c r="H166" s="118">
        <f>'alle Daten'!O166</f>
        <v>-0.13595006347862881</v>
      </c>
      <c r="I166" s="117">
        <f>'alle Daten'!Q166</f>
        <v>1</v>
      </c>
      <c r="J166" s="158">
        <f>'alle Daten'!U166</f>
        <v>149</v>
      </c>
      <c r="K166" s="120">
        <f>'alle Daten'!Z166</f>
        <v>116</v>
      </c>
      <c r="L166" s="119">
        <f>'alle Daten'!AA166</f>
        <v>0.77852348993288589</v>
      </c>
      <c r="M166" s="121">
        <f>'alle Daten'!AA166-'alle Daten'!Y166</f>
        <v>8.8047299456695427E-2</v>
      </c>
      <c r="N166" s="120">
        <f>'alle Daten'!AD166</f>
        <v>32</v>
      </c>
      <c r="O166" s="119">
        <f>'alle Daten'!AE166</f>
        <v>0.21476510067114093</v>
      </c>
      <c r="P166" s="121">
        <f>'alle Daten'!AE166-'alle Daten'!AC166</f>
        <v>-7.5711089805049564E-2</v>
      </c>
      <c r="Q166" s="120">
        <f>'alle Daten'!AH166</f>
        <v>1</v>
      </c>
      <c r="R166" s="119">
        <f>'alle Daten'!AI166</f>
        <v>6.7114093959731542E-3</v>
      </c>
      <c r="S166" s="149">
        <f>'alle Daten'!AI166-'alle Daten'!AG166</f>
        <v>-1.2336209651645894E-2</v>
      </c>
    </row>
    <row r="167" spans="1:19" x14ac:dyDescent="0.3">
      <c r="B167" s="148" t="s">
        <v>328</v>
      </c>
      <c r="C167" s="144" t="s">
        <v>337</v>
      </c>
      <c r="D167" s="130" t="s">
        <v>338</v>
      </c>
      <c r="E167" s="117">
        <f>'alle Daten'!F167</f>
        <v>258</v>
      </c>
      <c r="F167" s="117">
        <f>'alle Daten'!J167</f>
        <v>117</v>
      </c>
      <c r="G167" s="119">
        <f>'alle Daten'!N167</f>
        <v>0.45348837209302323</v>
      </c>
      <c r="H167" s="118">
        <f>'alle Daten'!O167</f>
        <v>-7.3668177427743509E-2</v>
      </c>
      <c r="I167" s="117">
        <f>'alle Daten'!Q167</f>
        <v>0</v>
      </c>
      <c r="J167" s="158">
        <f>'alle Daten'!U167</f>
        <v>117</v>
      </c>
      <c r="K167" s="120">
        <f>'alle Daten'!Z167</f>
        <v>93</v>
      </c>
      <c r="L167" s="119">
        <f>'alle Daten'!AA167</f>
        <v>0.79487179487179482</v>
      </c>
      <c r="M167" s="121">
        <f>'alle Daten'!AA167-'alle Daten'!Y167</f>
        <v>9.9749843652282677E-2</v>
      </c>
      <c r="N167" s="120">
        <f>'alle Daten'!AD167</f>
        <v>22</v>
      </c>
      <c r="O167" s="119">
        <f>'alle Daten'!AE167</f>
        <v>0.18803418803418803</v>
      </c>
      <c r="P167" s="121">
        <f>'alle Daten'!AE167-'alle Daten'!AC167</f>
        <v>-8.0258494892641252E-2</v>
      </c>
      <c r="Q167" s="120">
        <f>'alle Daten'!AH167</f>
        <v>2</v>
      </c>
      <c r="R167" s="119">
        <f>'alle Daten'!AI167</f>
        <v>1.7094017094017096E-2</v>
      </c>
      <c r="S167" s="149">
        <f>'alle Daten'!AI167-'alle Daten'!AG167</f>
        <v>-7.2962268084219295E-3</v>
      </c>
    </row>
    <row r="168" spans="1:19" x14ac:dyDescent="0.3">
      <c r="B168" s="148" t="s">
        <v>328</v>
      </c>
      <c r="C168" s="144" t="s">
        <v>339</v>
      </c>
      <c r="D168" s="130" t="s">
        <v>340</v>
      </c>
      <c r="E168" s="117">
        <f>'alle Daten'!F168</f>
        <v>137</v>
      </c>
      <c r="F168" s="117">
        <f>'alle Daten'!J168</f>
        <v>75</v>
      </c>
      <c r="G168" s="119">
        <f>'alle Daten'!N168</f>
        <v>0.54744525547445255</v>
      </c>
      <c r="H168" s="118">
        <f>'alle Daten'!O168</f>
        <v>-4.4104040300195324E-2</v>
      </c>
      <c r="I168" s="117">
        <f>'alle Daten'!Q168</f>
        <v>1</v>
      </c>
      <c r="J168" s="158">
        <f>'alle Daten'!U168</f>
        <v>74</v>
      </c>
      <c r="K168" s="120">
        <f>'alle Daten'!Z168</f>
        <v>53</v>
      </c>
      <c r="L168" s="119">
        <f>'alle Daten'!AA168</f>
        <v>0.71621621621621623</v>
      </c>
      <c r="M168" s="121">
        <f>'alle Daten'!AA168-'alle Daten'!Y168</f>
        <v>0.22871621621621624</v>
      </c>
      <c r="N168" s="120">
        <f>'alle Daten'!AD168</f>
        <v>18</v>
      </c>
      <c r="O168" s="119">
        <f>'alle Daten'!AE168</f>
        <v>0.24324324324324326</v>
      </c>
      <c r="P168" s="121">
        <f>'alle Daten'!AE168-'alle Daten'!AC168</f>
        <v>-0.20675675675675675</v>
      </c>
      <c r="Q168" s="120">
        <f>'alle Daten'!AH168</f>
        <v>3</v>
      </c>
      <c r="R168" s="119">
        <f>'alle Daten'!AI168</f>
        <v>4.0540540540540543E-2</v>
      </c>
      <c r="S168" s="149">
        <f>'alle Daten'!AI168-'alle Daten'!AG168</f>
        <v>-2.1959459459459457E-2</v>
      </c>
    </row>
    <row r="169" spans="1:19" x14ac:dyDescent="0.3">
      <c r="B169" s="148" t="s">
        <v>328</v>
      </c>
      <c r="C169" s="144" t="s">
        <v>341</v>
      </c>
      <c r="D169" s="130" t="s">
        <v>342</v>
      </c>
      <c r="E169" s="117">
        <f>'alle Daten'!F169</f>
        <v>577</v>
      </c>
      <c r="F169" s="117">
        <f>'alle Daten'!J169</f>
        <v>120</v>
      </c>
      <c r="G169" s="119">
        <f>'alle Daten'!N169</f>
        <v>0.20797227036395147</v>
      </c>
      <c r="H169" s="118">
        <f>'alle Daten'!O169</f>
        <v>-1.4800006863771309E-2</v>
      </c>
      <c r="I169" s="117">
        <f>'alle Daten'!Q169</f>
        <v>0</v>
      </c>
      <c r="J169" s="158">
        <f>'alle Daten'!U169</f>
        <v>120</v>
      </c>
      <c r="K169" s="120">
        <f>'alle Daten'!Z169</f>
        <v>89</v>
      </c>
      <c r="L169" s="119">
        <f>'alle Daten'!AA169</f>
        <v>0.7416666666666667</v>
      </c>
      <c r="M169" s="121">
        <f>'alle Daten'!AA169-'alle Daten'!Y169</f>
        <v>3.7962962962962976E-2</v>
      </c>
      <c r="N169" s="120">
        <f>'alle Daten'!AD169</f>
        <v>31</v>
      </c>
      <c r="O169" s="119">
        <f>'alle Daten'!AE169</f>
        <v>0.25833333333333336</v>
      </c>
      <c r="P169" s="121">
        <f>'alle Daten'!AE169-'alle Daten'!AC169</f>
        <v>-1.5740740740740722E-2</v>
      </c>
      <c r="Q169" s="120">
        <f>'alle Daten'!AH169</f>
        <v>0</v>
      </c>
      <c r="R169" s="119">
        <f>'alle Daten'!AI169</f>
        <v>0</v>
      </c>
      <c r="S169" s="149">
        <f>'alle Daten'!AI169-'alle Daten'!AG169</f>
        <v>-7.4074074074074077E-3</v>
      </c>
    </row>
    <row r="170" spans="1:19" x14ac:dyDescent="0.3">
      <c r="B170" s="148" t="s">
        <v>328</v>
      </c>
      <c r="C170" s="144" t="s">
        <v>343</v>
      </c>
      <c r="D170" s="130" t="s">
        <v>344</v>
      </c>
      <c r="E170" s="117">
        <f>'alle Daten'!F170</f>
        <v>350</v>
      </c>
      <c r="F170" s="117">
        <f>'alle Daten'!J170</f>
        <v>157</v>
      </c>
      <c r="G170" s="119">
        <f>'alle Daten'!N170</f>
        <v>0.44857142857142857</v>
      </c>
      <c r="H170" s="118">
        <f>'alle Daten'!O170</f>
        <v>-3.8475203552923776E-2</v>
      </c>
      <c r="I170" s="117">
        <f>'alle Daten'!Q170</f>
        <v>0</v>
      </c>
      <c r="J170" s="158">
        <f>'alle Daten'!U170</f>
        <v>157</v>
      </c>
      <c r="K170" s="120">
        <f>'alle Daten'!Z170</f>
        <v>81</v>
      </c>
      <c r="L170" s="119">
        <f>'alle Daten'!AA170</f>
        <v>0.51592356687898089</v>
      </c>
      <c r="M170" s="121">
        <f>'alle Daten'!AA170-'alle Daten'!Y170</f>
        <v>-0.10439728873599241</v>
      </c>
      <c r="N170" s="120">
        <f>'alle Daten'!AD170</f>
        <v>75</v>
      </c>
      <c r="O170" s="119">
        <f>'alle Daten'!AE170</f>
        <v>0.47770700636942676</v>
      </c>
      <c r="P170" s="121">
        <f>'alle Daten'!AE170-'alle Daten'!AC170</f>
        <v>0.1247658298988385</v>
      </c>
      <c r="Q170" s="120">
        <f>'alle Daten'!AH170</f>
        <v>1</v>
      </c>
      <c r="R170" s="119">
        <f>'alle Daten'!AI170</f>
        <v>6.369426751592357E-3</v>
      </c>
      <c r="S170" s="149">
        <f>'alle Daten'!AI170-'alle Daten'!AG170</f>
        <v>-1.5020947579958444E-2</v>
      </c>
    </row>
    <row r="171" spans="1:19" x14ac:dyDescent="0.3">
      <c r="B171" s="148" t="s">
        <v>328</v>
      </c>
      <c r="C171" s="144" t="s">
        <v>345</v>
      </c>
      <c r="D171" s="130" t="s">
        <v>346</v>
      </c>
      <c r="E171" s="117">
        <f>'alle Daten'!F171</f>
        <v>317</v>
      </c>
      <c r="F171" s="117">
        <f>'alle Daten'!J171</f>
        <v>124</v>
      </c>
      <c r="G171" s="119">
        <f>'alle Daten'!N171</f>
        <v>0.39116719242902209</v>
      </c>
      <c r="H171" s="118">
        <f>'alle Daten'!O171</f>
        <v>8.4418726171353375E-2</v>
      </c>
      <c r="I171" s="117">
        <f>'alle Daten'!Q171</f>
        <v>1</v>
      </c>
      <c r="J171" s="158">
        <f>'alle Daten'!U171</f>
        <v>123</v>
      </c>
      <c r="K171" s="120">
        <f>'alle Daten'!Z171</f>
        <v>114</v>
      </c>
      <c r="L171" s="119">
        <f>'alle Daten'!AA171</f>
        <v>0.92682926829268297</v>
      </c>
      <c r="M171" s="121">
        <f>'alle Daten'!AA171-'alle Daten'!Y171</f>
        <v>4.8041389504804188E-2</v>
      </c>
      <c r="N171" s="120">
        <f>'alle Daten'!AD171</f>
        <v>8</v>
      </c>
      <c r="O171" s="119">
        <f>'alle Daten'!AE171</f>
        <v>6.5040650406504072E-2</v>
      </c>
      <c r="P171" s="121">
        <f>'alle Daten'!AE171-'alle Daten'!AC171</f>
        <v>-1.5767430401576743E-2</v>
      </c>
      <c r="Q171" s="120">
        <f>'alle Daten'!AH171</f>
        <v>1</v>
      </c>
      <c r="R171" s="119">
        <f>'alle Daten'!AI171</f>
        <v>8.130081300813009E-3</v>
      </c>
      <c r="S171" s="149">
        <f>'alle Daten'!AI171-'alle Daten'!AG171</f>
        <v>-1.2071938901207195E-2</v>
      </c>
    </row>
    <row r="172" spans="1:19" x14ac:dyDescent="0.3">
      <c r="B172" s="148" t="s">
        <v>328</v>
      </c>
      <c r="C172" s="144" t="s">
        <v>347</v>
      </c>
      <c r="D172" s="130" t="s">
        <v>348</v>
      </c>
      <c r="E172" s="117">
        <f>'alle Daten'!F172</f>
        <v>348</v>
      </c>
      <c r="F172" s="117">
        <f>'alle Daten'!J172</f>
        <v>111</v>
      </c>
      <c r="G172" s="119">
        <f>'alle Daten'!N172</f>
        <v>0.31896551724137934</v>
      </c>
      <c r="H172" s="118">
        <f>'alle Daten'!O172</f>
        <v>-0.20903448275862069</v>
      </c>
      <c r="I172" s="117">
        <f>'alle Daten'!Q172</f>
        <v>0</v>
      </c>
      <c r="J172" s="158">
        <f>'alle Daten'!U172</f>
        <v>111</v>
      </c>
      <c r="K172" s="120">
        <f>'alle Daten'!Z172</f>
        <v>88</v>
      </c>
      <c r="L172" s="119">
        <f>'alle Daten'!AA172</f>
        <v>0.7927927927927928</v>
      </c>
      <c r="M172" s="121">
        <f>'alle Daten'!AA172-'alle Daten'!Y172</f>
        <v>-0.11629811629811626</v>
      </c>
      <c r="N172" s="120">
        <f>'alle Daten'!AD172</f>
        <v>13</v>
      </c>
      <c r="O172" s="119">
        <f>'alle Daten'!AE172</f>
        <v>0.11711711711711711</v>
      </c>
      <c r="P172" s="121">
        <f>'alle Daten'!AE172-'alle Daten'!AC172</f>
        <v>4.641004641004641E-2</v>
      </c>
      <c r="Q172" s="120">
        <f>'alle Daten'!AH172</f>
        <v>10</v>
      </c>
      <c r="R172" s="119">
        <f>'alle Daten'!AI172</f>
        <v>9.0090090090090086E-2</v>
      </c>
      <c r="S172" s="149">
        <f>'alle Daten'!AI172-'alle Daten'!AG172</f>
        <v>7.9989079989079989E-2</v>
      </c>
    </row>
    <row r="173" spans="1:19" x14ac:dyDescent="0.3">
      <c r="B173" s="148" t="s">
        <v>328</v>
      </c>
      <c r="C173" s="144" t="s">
        <v>349</v>
      </c>
      <c r="D173" s="130" t="s">
        <v>350</v>
      </c>
      <c r="E173" s="117">
        <f>'alle Daten'!F173</f>
        <v>369</v>
      </c>
      <c r="F173" s="117">
        <f>'alle Daten'!J173</f>
        <v>80</v>
      </c>
      <c r="G173" s="119">
        <f>'alle Daten'!N173</f>
        <v>0.21680216802168023</v>
      </c>
      <c r="H173" s="118">
        <f>'alle Daten'!O173</f>
        <v>-0.22148498563071273</v>
      </c>
      <c r="I173" s="117">
        <f>'alle Daten'!Q173</f>
        <v>0</v>
      </c>
      <c r="J173" s="158">
        <f>'alle Daten'!U173</f>
        <v>80</v>
      </c>
      <c r="K173" s="120">
        <f>'alle Daten'!Z173</f>
        <v>75</v>
      </c>
      <c r="L173" s="119">
        <f>'alle Daten'!AA173</f>
        <v>0.9375</v>
      </c>
      <c r="M173" s="121">
        <f>'alle Daten'!AA173-'alle Daten'!Y173</f>
        <v>0.1558908045977011</v>
      </c>
      <c r="N173" s="120">
        <f>'alle Daten'!AD173</f>
        <v>4</v>
      </c>
      <c r="O173" s="119">
        <f>'alle Daten'!AE173</f>
        <v>0.05</v>
      </c>
      <c r="P173" s="121">
        <f>'alle Daten'!AE173-'alle Daten'!AC173</f>
        <v>-9.9425287356321848E-2</v>
      </c>
      <c r="Q173" s="120">
        <f>'alle Daten'!AH173</f>
        <v>1</v>
      </c>
      <c r="R173" s="119">
        <f>'alle Daten'!AI173</f>
        <v>1.2500000000000001E-2</v>
      </c>
      <c r="S173" s="149">
        <f>'alle Daten'!AI173-'alle Daten'!AG173</f>
        <v>-5.071839080459771E-2</v>
      </c>
    </row>
    <row r="174" spans="1:19" ht="13.5" thickBot="1" x14ac:dyDescent="0.35">
      <c r="B174" s="150" t="s">
        <v>328</v>
      </c>
      <c r="C174" s="151" t="s">
        <v>351</v>
      </c>
      <c r="D174" s="152" t="s">
        <v>352</v>
      </c>
      <c r="E174" s="153">
        <f>'alle Daten'!F174</f>
        <v>409</v>
      </c>
      <c r="F174" s="153">
        <f>'alle Daten'!J174</f>
        <v>91</v>
      </c>
      <c r="G174" s="154">
        <f>'alle Daten'!N174</f>
        <v>0.22249388753056235</v>
      </c>
      <c r="H174" s="155">
        <f>'alle Daten'!O174</f>
        <v>-0.11563560887231536</v>
      </c>
      <c r="I174" s="153">
        <f>'alle Daten'!Q174</f>
        <v>0</v>
      </c>
      <c r="J174" s="159">
        <f>'alle Daten'!U174</f>
        <v>91</v>
      </c>
      <c r="K174" s="162">
        <f>'alle Daten'!Z174</f>
        <v>70</v>
      </c>
      <c r="L174" s="154">
        <f>'alle Daten'!AA174</f>
        <v>0.76923076923076927</v>
      </c>
      <c r="M174" s="163">
        <f>'alle Daten'!AA174-'alle Daten'!Y174</f>
        <v>0.10965630114566294</v>
      </c>
      <c r="N174" s="162">
        <f>'alle Daten'!AD174</f>
        <v>19</v>
      </c>
      <c r="O174" s="154">
        <f>'alle Daten'!AE174</f>
        <v>0.2087912087912088</v>
      </c>
      <c r="P174" s="163">
        <f>'alle Daten'!AE174-'alle Daten'!AC174</f>
        <v>-3.9435741563401128E-2</v>
      </c>
      <c r="Q174" s="162">
        <f>'alle Daten'!AH174</f>
        <v>2</v>
      </c>
      <c r="R174" s="154">
        <f>'alle Daten'!AI174</f>
        <v>2.197802197802198E-2</v>
      </c>
      <c r="S174" s="156">
        <f>'alle Daten'!AI174-'alle Daten'!AG174</f>
        <v>-6.3128361000701419E-2</v>
      </c>
    </row>
    <row r="175" spans="1:19" ht="14" thickTop="1" thickBot="1" x14ac:dyDescent="0.35"/>
    <row r="176" spans="1:19" s="174" customFormat="1" ht="14" thickTop="1" thickBot="1" x14ac:dyDescent="0.35">
      <c r="A176" s="167"/>
      <c r="B176" s="168"/>
      <c r="C176" s="168"/>
      <c r="D176" s="169" t="s">
        <v>452</v>
      </c>
      <c r="E176" s="170">
        <f>'alle Daten'!F176</f>
        <v>57927</v>
      </c>
      <c r="F176" s="170">
        <f>'alle Daten'!J176</f>
        <v>18030</v>
      </c>
      <c r="G176" s="171">
        <f>'alle Daten'!N176</f>
        <v>0.31125381946242686</v>
      </c>
      <c r="H176" s="172">
        <f>'alle Daten'!O176</f>
        <v>-6.760880076755682E-2</v>
      </c>
      <c r="I176" s="170">
        <f>'alle Daten'!Q176</f>
        <v>192</v>
      </c>
      <c r="J176" s="170">
        <f>'alle Daten'!U176</f>
        <v>17838</v>
      </c>
      <c r="K176" s="170">
        <f>'alle Daten'!Z176</f>
        <v>13229</v>
      </c>
      <c r="L176" s="171">
        <f>'alle Daten'!AA176</f>
        <v>0.74161901558470678</v>
      </c>
      <c r="M176" s="172">
        <f>'alle Daten'!AA176-'alle Daten'!Y176</f>
        <v>1.7380989459888196E-2</v>
      </c>
      <c r="N176" s="170">
        <f>'alle Daten'!AD176</f>
        <v>4044</v>
      </c>
      <c r="O176" s="171">
        <f>'alle Daten'!AE176</f>
        <v>0.22670702993609149</v>
      </c>
      <c r="P176" s="172">
        <f>'alle Daten'!AE176-'alle Daten'!AC176</f>
        <v>-4.6779372979323386E-3</v>
      </c>
      <c r="Q176" s="170">
        <f>'alle Daten'!AH176</f>
        <v>565</v>
      </c>
      <c r="R176" s="171">
        <f>'alle Daten'!AI176</f>
        <v>3.1673954479201703E-2</v>
      </c>
      <c r="S176" s="173">
        <f>'alle Daten'!AI176-'alle Daten'!AG176</f>
        <v>-6.457725161911898E-3</v>
      </c>
    </row>
    <row r="177" spans="1:43" ht="13.5" thickTop="1" x14ac:dyDescent="0.3"/>
    <row r="178" spans="1:43" ht="13.5" thickBot="1" x14ac:dyDescent="0.35"/>
    <row r="179" spans="1:43" ht="20" x14ac:dyDescent="0.3">
      <c r="K179" s="275" t="s">
        <v>354</v>
      </c>
      <c r="L179" s="276"/>
      <c r="M179" s="277"/>
      <c r="N179" s="275" t="s">
        <v>353</v>
      </c>
      <c r="O179" s="276"/>
      <c r="P179" s="277"/>
      <c r="Q179" s="275" t="s">
        <v>463</v>
      </c>
      <c r="R179" s="276"/>
      <c r="S179" s="277"/>
    </row>
    <row r="180" spans="1:43" ht="8.25" customHeight="1" thickBot="1" x14ac:dyDescent="0.35">
      <c r="K180" s="164"/>
      <c r="L180" s="165"/>
      <c r="M180" s="166"/>
      <c r="N180" s="164"/>
      <c r="O180" s="165"/>
      <c r="P180" s="166"/>
      <c r="Q180" s="186"/>
      <c r="R180" s="187"/>
      <c r="S180" s="188"/>
    </row>
    <row r="181" spans="1:43" s="141" customFormat="1" ht="26.25" customHeight="1" thickTop="1" x14ac:dyDescent="0.3">
      <c r="A181" s="143"/>
      <c r="B181" s="184"/>
      <c r="C181" s="184"/>
      <c r="D181" s="145" t="s">
        <v>455</v>
      </c>
      <c r="E181" s="146" t="s">
        <v>447</v>
      </c>
      <c r="F181" s="146" t="s">
        <v>451</v>
      </c>
      <c r="G181" s="146" t="s">
        <v>450</v>
      </c>
      <c r="H181" s="146" t="s">
        <v>481</v>
      </c>
      <c r="I181" s="146" t="s">
        <v>443</v>
      </c>
      <c r="J181" s="157" t="s">
        <v>442</v>
      </c>
      <c r="K181" s="160" t="s">
        <v>439</v>
      </c>
      <c r="L181" s="146" t="s">
        <v>445</v>
      </c>
      <c r="M181" s="161" t="s">
        <v>481</v>
      </c>
      <c r="N181" s="160" t="s">
        <v>439</v>
      </c>
      <c r="O181" s="146" t="s">
        <v>445</v>
      </c>
      <c r="P181" s="161" t="s">
        <v>481</v>
      </c>
      <c r="Q181" s="160" t="s">
        <v>439</v>
      </c>
      <c r="R181" s="146" t="s">
        <v>445</v>
      </c>
      <c r="S181" s="147" t="s">
        <v>481</v>
      </c>
      <c r="T181" s="142"/>
      <c r="U181" s="142"/>
      <c r="V181" s="142"/>
      <c r="W181" s="142"/>
      <c r="X181" s="142"/>
      <c r="Y181" s="142"/>
      <c r="Z181" s="142"/>
      <c r="AA181" s="142"/>
      <c r="AB181" s="142"/>
      <c r="AC181" s="142"/>
      <c r="AD181" s="142"/>
      <c r="AE181" s="142"/>
      <c r="AF181" s="142"/>
      <c r="AG181" s="142"/>
      <c r="AH181" s="142"/>
      <c r="AI181" s="142"/>
      <c r="AJ181" s="142"/>
      <c r="AK181" s="142"/>
      <c r="AL181" s="142"/>
      <c r="AM181" s="142"/>
      <c r="AN181" s="142"/>
      <c r="AO181" s="142"/>
      <c r="AP181" s="142"/>
      <c r="AQ181" s="142"/>
    </row>
    <row r="182" spans="1:43" x14ac:dyDescent="0.3">
      <c r="B182" s="184"/>
      <c r="C182" s="185"/>
      <c r="D182" s="148" t="s">
        <v>448</v>
      </c>
      <c r="E182" s="117">
        <f>'alle Daten'!F180</f>
        <v>6463</v>
      </c>
      <c r="F182" s="117">
        <f>'alle Daten'!J180</f>
        <v>2395</v>
      </c>
      <c r="G182" s="119">
        <f>'alle Daten'!N180</f>
        <v>0.37057094228686366</v>
      </c>
      <c r="H182" s="118">
        <f>'alle Daten'!O180</f>
        <v>-6.2395764015157729E-2</v>
      </c>
      <c r="I182" s="117">
        <f>'alle Daten'!Q180</f>
        <v>25</v>
      </c>
      <c r="J182" s="158">
        <f>'alle Daten'!U180</f>
        <v>2370</v>
      </c>
      <c r="K182" s="120">
        <f>'alle Daten'!Z180</f>
        <v>1939</v>
      </c>
      <c r="L182" s="119">
        <f>'alle Daten'!AA180</f>
        <v>0.81814345991561177</v>
      </c>
      <c r="M182" s="121">
        <f>'alle Daten'!AA180-'alle Daten'!Y180</f>
        <v>1.7656841910745569E-2</v>
      </c>
      <c r="N182" s="120">
        <f>'alle Daten'!AD180</f>
        <v>381</v>
      </c>
      <c r="O182" s="119">
        <f>'alle Daten'!AE180</f>
        <v>0.16075949367088607</v>
      </c>
      <c r="P182" s="121">
        <f>'alle Daten'!AE180-'alle Daten'!AC180</f>
        <v>-7.1237180079460338E-3</v>
      </c>
      <c r="Q182" s="120">
        <f>'alle Daten'!AH180</f>
        <v>50</v>
      </c>
      <c r="R182" s="119">
        <f>'alle Daten'!AI180</f>
        <v>2.1097046413502109E-2</v>
      </c>
      <c r="S182" s="149">
        <f>'alle Daten'!AI180-'alle Daten'!AG180</f>
        <v>-1.0533123902799597E-2</v>
      </c>
    </row>
    <row r="183" spans="1:43" x14ac:dyDescent="0.3">
      <c r="B183" s="184"/>
      <c r="C183" s="185"/>
      <c r="D183" s="148" t="s">
        <v>74</v>
      </c>
      <c r="E183" s="117">
        <f>'alle Daten'!F181</f>
        <v>8710</v>
      </c>
      <c r="F183" s="117">
        <f>'alle Daten'!J181</f>
        <v>2486</v>
      </c>
      <c r="G183" s="119">
        <f>'alle Daten'!N181</f>
        <v>0.2854190585533869</v>
      </c>
      <c r="H183" s="118">
        <f>'alle Daten'!O181</f>
        <v>-6.7180195669030329E-2</v>
      </c>
      <c r="I183" s="117">
        <f>'alle Daten'!Q181</f>
        <v>27</v>
      </c>
      <c r="J183" s="158">
        <f>'alle Daten'!U181</f>
        <v>2459</v>
      </c>
      <c r="K183" s="120">
        <f>'alle Daten'!Z181</f>
        <v>1649</v>
      </c>
      <c r="L183" s="119">
        <f>'alle Daten'!AA181</f>
        <v>0.67059780398535995</v>
      </c>
      <c r="M183" s="121">
        <f>'alle Daten'!AA181-'alle Daten'!Y181</f>
        <v>4.1403204585321873E-3</v>
      </c>
      <c r="N183" s="120">
        <f>'alle Daten'!AD181</f>
        <v>737</v>
      </c>
      <c r="O183" s="119">
        <f>'alle Daten'!AE181</f>
        <v>0.29971533143554291</v>
      </c>
      <c r="P183" s="121">
        <f>'alle Daten'!AE181-'alle Daten'!AC181</f>
        <v>1.8886966201780764E-2</v>
      </c>
      <c r="Q183" s="120">
        <f>'alle Daten'!AH181</f>
        <v>73</v>
      </c>
      <c r="R183" s="119">
        <f>'alle Daten'!AI181</f>
        <v>2.9686864579097194E-2</v>
      </c>
      <c r="S183" s="149">
        <f>'alle Daten'!AI181-'alle Daten'!AG181</f>
        <v>-8.5936500114268122E-3</v>
      </c>
    </row>
    <row r="184" spans="1:43" x14ac:dyDescent="0.3">
      <c r="B184" s="184"/>
      <c r="C184" s="185"/>
      <c r="D184" s="148" t="s">
        <v>124</v>
      </c>
      <c r="E184" s="117">
        <f>'alle Daten'!F182</f>
        <v>5271</v>
      </c>
      <c r="F184" s="117">
        <f>'alle Daten'!J182</f>
        <v>1232</v>
      </c>
      <c r="G184" s="119">
        <f>'alle Daten'!N182</f>
        <v>0.23373173970783531</v>
      </c>
      <c r="H184" s="118">
        <f>'alle Daten'!O182</f>
        <v>-6.2945330238924374E-2</v>
      </c>
      <c r="I184" s="117">
        <f>'alle Daten'!Q182</f>
        <v>16</v>
      </c>
      <c r="J184" s="158">
        <f>'alle Daten'!U182</f>
        <v>1216</v>
      </c>
      <c r="K184" s="120">
        <f>'alle Daten'!Z182</f>
        <v>734</v>
      </c>
      <c r="L184" s="119">
        <f>'alle Daten'!AA182</f>
        <v>0.60361842105263153</v>
      </c>
      <c r="M184" s="121">
        <f>'alle Daten'!AA182-'alle Daten'!Y182</f>
        <v>-1.2810764348056836E-3</v>
      </c>
      <c r="N184" s="120">
        <f>'alle Daten'!AD182</f>
        <v>447</v>
      </c>
      <c r="O184" s="119">
        <f>'alle Daten'!AE182</f>
        <v>0.36759868421052633</v>
      </c>
      <c r="P184" s="121">
        <f>'alle Daten'!AE182-'alle Daten'!AC182</f>
        <v>2.0865015868817782E-2</v>
      </c>
      <c r="Q184" s="120">
        <f>'alle Daten'!AH182</f>
        <v>35</v>
      </c>
      <c r="R184" s="119">
        <f>'alle Daten'!AI182</f>
        <v>2.8782894736842105E-2</v>
      </c>
      <c r="S184" s="149">
        <f>'alle Daten'!AI182-'alle Daten'!AG182</f>
        <v>-1.9583939434012168E-2</v>
      </c>
    </row>
    <row r="185" spans="1:43" x14ac:dyDescent="0.3">
      <c r="B185" s="184"/>
      <c r="C185" s="185"/>
      <c r="D185" s="148" t="s">
        <v>160</v>
      </c>
      <c r="E185" s="117">
        <f>'alle Daten'!F183</f>
        <v>4683</v>
      </c>
      <c r="F185" s="117">
        <f>'alle Daten'!J183</f>
        <v>1496</v>
      </c>
      <c r="G185" s="119">
        <f>'alle Daten'!N183</f>
        <v>0.31945334187486651</v>
      </c>
      <c r="H185" s="118">
        <f>'alle Daten'!O183</f>
        <v>-7.6729544031173769E-2</v>
      </c>
      <c r="I185" s="117">
        <f>'alle Daten'!Q183</f>
        <v>12</v>
      </c>
      <c r="J185" s="158">
        <f>'alle Daten'!U183</f>
        <v>1484</v>
      </c>
      <c r="K185" s="120">
        <f>'alle Daten'!Z183</f>
        <v>1175</v>
      </c>
      <c r="L185" s="119">
        <f>'alle Daten'!AA183</f>
        <v>0.7917789757412399</v>
      </c>
      <c r="M185" s="121">
        <f>'alle Daten'!AA183-'alle Daten'!Y183</f>
        <v>6.6351625313889495E-2</v>
      </c>
      <c r="N185" s="120">
        <f>'alle Daten'!AD183</f>
        <v>284</v>
      </c>
      <c r="O185" s="119">
        <f>'alle Daten'!AE183</f>
        <v>0.19137466307277629</v>
      </c>
      <c r="P185" s="121">
        <f>'alle Daten'!AE183-'alle Daten'!AC183</f>
        <v>-4.6873200175086949E-2</v>
      </c>
      <c r="Q185" s="120">
        <f>'alle Daten'!AH183</f>
        <v>25</v>
      </c>
      <c r="R185" s="119">
        <f>'alle Daten'!AI183</f>
        <v>1.6846361185983826E-2</v>
      </c>
      <c r="S185" s="149">
        <f>'alle Daten'!AI183-'alle Daten'!AG183</f>
        <v>-1.9478425138802501E-2</v>
      </c>
    </row>
    <row r="186" spans="1:43" x14ac:dyDescent="0.3">
      <c r="B186" s="184"/>
      <c r="C186" s="185"/>
      <c r="D186" s="148" t="s">
        <v>440</v>
      </c>
      <c r="E186" s="117">
        <f>'alle Daten'!F184</f>
        <v>10670</v>
      </c>
      <c r="F186" s="117">
        <f>'alle Daten'!J184</f>
        <v>3219</v>
      </c>
      <c r="G186" s="119">
        <f>'alle Daten'!N184</f>
        <v>0.30168697282099344</v>
      </c>
      <c r="H186" s="118">
        <f>'alle Daten'!O184</f>
        <v>-5.003654441417893E-2</v>
      </c>
      <c r="I186" s="117">
        <f>'alle Daten'!Q184</f>
        <v>45</v>
      </c>
      <c r="J186" s="158">
        <f>'alle Daten'!U184</f>
        <v>3174</v>
      </c>
      <c r="K186" s="120">
        <f>'alle Daten'!Z184</f>
        <v>2536</v>
      </c>
      <c r="L186" s="119">
        <f>'alle Daten'!AA184</f>
        <v>0.79899180844360429</v>
      </c>
      <c r="M186" s="121">
        <f>'alle Daten'!AA184-'alle Daten'!Y184</f>
        <v>5.3533290021767765E-3</v>
      </c>
      <c r="N186" s="120">
        <f>'alle Daten'!AD184</f>
        <v>465</v>
      </c>
      <c r="O186" s="119">
        <f>'alle Daten'!AE184</f>
        <v>0.14650283553875237</v>
      </c>
      <c r="P186" s="121">
        <f>'alle Daten'!AE184-'alle Daten'!AC184</f>
        <v>-1.4154473678936186E-3</v>
      </c>
      <c r="Q186" s="120">
        <f>'alle Daten'!AH184</f>
        <v>173</v>
      </c>
      <c r="R186" s="119">
        <f>'alle Daten'!AI184</f>
        <v>5.450535601764335E-2</v>
      </c>
      <c r="S186" s="149">
        <f>'alle Daten'!AI184-'alle Daten'!AG184</f>
        <v>-3.9378816342832065E-3</v>
      </c>
    </row>
    <row r="187" spans="1:43" x14ac:dyDescent="0.3">
      <c r="B187" s="184"/>
      <c r="C187" s="185"/>
      <c r="D187" s="148" t="s">
        <v>268</v>
      </c>
      <c r="E187" s="117">
        <f>'alle Daten'!F185</f>
        <v>9246</v>
      </c>
      <c r="F187" s="117">
        <f>'alle Daten'!J185</f>
        <v>3526</v>
      </c>
      <c r="G187" s="119">
        <f>'alle Daten'!N185</f>
        <v>0.38135409906986806</v>
      </c>
      <c r="H187" s="118">
        <f>'alle Daten'!O185</f>
        <v>-5.5624961714844268E-2</v>
      </c>
      <c r="I187" s="117">
        <f>'alle Daten'!Q185</f>
        <v>36</v>
      </c>
      <c r="J187" s="158">
        <f>'alle Daten'!U185</f>
        <v>3490</v>
      </c>
      <c r="K187" s="120">
        <f>'alle Daten'!Z185</f>
        <v>2619</v>
      </c>
      <c r="L187" s="119">
        <f>'alle Daten'!AA185</f>
        <v>0.75042979942693411</v>
      </c>
      <c r="M187" s="121">
        <f>'alle Daten'!AA185-'alle Daten'!Y185</f>
        <v>5.4333313318081222E-3</v>
      </c>
      <c r="N187" s="120">
        <f>'alle Daten'!AD185</f>
        <v>809</v>
      </c>
      <c r="O187" s="119">
        <f>'alle Daten'!AE185</f>
        <v>0.2318051575931232</v>
      </c>
      <c r="P187" s="121">
        <f>'alle Daten'!AE185-'alle Daten'!AC185</f>
        <v>-9.3062151405711724E-3</v>
      </c>
      <c r="Q187" s="120">
        <f>'alle Daten'!AH185</f>
        <v>62</v>
      </c>
      <c r="R187" s="119">
        <f>'alle Daten'!AI185</f>
        <v>1.7765042979942695E-2</v>
      </c>
      <c r="S187" s="149">
        <f>'alle Daten'!AI185-'alle Daten'!AG185</f>
        <v>3.872883808763038E-3</v>
      </c>
    </row>
    <row r="188" spans="1:43" ht="13.5" thickBot="1" x14ac:dyDescent="0.35">
      <c r="B188" s="184"/>
      <c r="C188" s="185"/>
      <c r="D188" s="150" t="s">
        <v>328</v>
      </c>
      <c r="E188" s="153">
        <f>'alle Daten'!F186</f>
        <v>12884</v>
      </c>
      <c r="F188" s="153">
        <f>'alle Daten'!J186</f>
        <v>3676</v>
      </c>
      <c r="G188" s="154">
        <f>'alle Daten'!N186</f>
        <v>0.28531511952809685</v>
      </c>
      <c r="H188" s="155">
        <f>'alle Daten'!O186</f>
        <v>-9.1366494821678912E-2</v>
      </c>
      <c r="I188" s="153">
        <f>'alle Daten'!Q186</f>
        <v>31</v>
      </c>
      <c r="J188" s="159">
        <f>'alle Daten'!U186</f>
        <v>3645</v>
      </c>
      <c r="K188" s="162">
        <f>'alle Daten'!Z186</f>
        <v>2577</v>
      </c>
      <c r="L188" s="154">
        <f>'alle Daten'!AA186</f>
        <v>0.7069958847736626</v>
      </c>
      <c r="M188" s="163">
        <f>'alle Daten'!AA186-'alle Daten'!Y186</f>
        <v>2.2795688502808775E-2</v>
      </c>
      <c r="N188" s="162">
        <f>'alle Daten'!AD186</f>
        <v>921</v>
      </c>
      <c r="O188" s="154">
        <f>'alle Daten'!AE186</f>
        <v>0.25267489711934155</v>
      </c>
      <c r="P188" s="163">
        <f>'alle Daten'!AE186-'alle Daten'!AC186</f>
        <v>-3.1823340077619111E-4</v>
      </c>
      <c r="Q188" s="162">
        <f>'alle Daten'!AH186</f>
        <v>147</v>
      </c>
      <c r="R188" s="154">
        <f>'alle Daten'!AI186</f>
        <v>4.0329218106995884E-2</v>
      </c>
      <c r="S188" s="156">
        <f>'alle Daten'!AI186-'alle Daten'!AG186</f>
        <v>-3.6354531393240352E-3</v>
      </c>
    </row>
    <row r="189" spans="1:43" ht="14" thickTop="1" thickBot="1" x14ac:dyDescent="0.35"/>
    <row r="190" spans="1:43" s="174" customFormat="1" ht="14" thickTop="1" thickBot="1" x14ac:dyDescent="0.35">
      <c r="A190" s="167"/>
      <c r="B190" s="168"/>
      <c r="C190" s="168"/>
      <c r="D190" s="169" t="s">
        <v>452</v>
      </c>
      <c r="E190" s="170">
        <f>'alle Daten'!F188</f>
        <v>57927</v>
      </c>
      <c r="F190" s="170">
        <f>'alle Daten'!J188</f>
        <v>18030</v>
      </c>
      <c r="G190" s="171">
        <f>'alle Daten'!N188</f>
        <v>0.31125381946242686</v>
      </c>
      <c r="H190" s="172">
        <f>'alle Daten'!O188</f>
        <v>-6.760880076755682E-2</v>
      </c>
      <c r="I190" s="170">
        <f>'alle Daten'!Q188</f>
        <v>192</v>
      </c>
      <c r="J190" s="170">
        <f>'alle Daten'!U188</f>
        <v>17838</v>
      </c>
      <c r="K190" s="170">
        <f>'alle Daten'!Z188</f>
        <v>13229</v>
      </c>
      <c r="L190" s="171">
        <f>'alle Daten'!AA188</f>
        <v>0.74161901558470678</v>
      </c>
      <c r="M190" s="172">
        <f>'alle Daten'!AA188-'alle Daten'!Y188</f>
        <v>1.7380989459888196E-2</v>
      </c>
      <c r="N190" s="170">
        <f>'alle Daten'!AD188</f>
        <v>4044</v>
      </c>
      <c r="O190" s="171">
        <f>'alle Daten'!AE188</f>
        <v>0.22670702993609149</v>
      </c>
      <c r="P190" s="172">
        <f>'alle Daten'!AE188-'alle Daten'!AC188</f>
        <v>-4.6779372979323386E-3</v>
      </c>
      <c r="Q190" s="170">
        <f>'alle Daten'!AH188</f>
        <v>565</v>
      </c>
      <c r="R190" s="171">
        <f>'alle Daten'!AI188</f>
        <v>3.1673954479201703E-2</v>
      </c>
      <c r="S190" s="189">
        <f>'alle Daten'!AI188-'alle Daten'!AG188</f>
        <v>-6.457725161911898E-3</v>
      </c>
    </row>
    <row r="191" spans="1:43" ht="13.5" thickTop="1" x14ac:dyDescent="0.3">
      <c r="B191" s="168"/>
    </row>
    <row r="192" spans="1:43" ht="13.5" thickBot="1" x14ac:dyDescent="0.35">
      <c r="B192" s="168"/>
    </row>
    <row r="193" spans="1:19" ht="20" x14ac:dyDescent="0.3">
      <c r="B193" s="168"/>
      <c r="K193" s="275" t="s">
        <v>354</v>
      </c>
      <c r="L193" s="276"/>
      <c r="M193" s="277"/>
      <c r="N193" s="275" t="s">
        <v>353</v>
      </c>
      <c r="O193" s="276"/>
      <c r="P193" s="277"/>
      <c r="Q193" s="275" t="s">
        <v>463</v>
      </c>
      <c r="R193" s="276"/>
      <c r="S193" s="277"/>
    </row>
    <row r="194" spans="1:19" ht="8.25" customHeight="1" thickBot="1" x14ac:dyDescent="0.35">
      <c r="B194" s="168"/>
      <c r="K194" s="164"/>
      <c r="L194" s="165"/>
      <c r="M194" s="166"/>
      <c r="N194" s="164"/>
      <c r="O194" s="165"/>
      <c r="P194" s="166"/>
      <c r="Q194" s="186"/>
      <c r="R194" s="187"/>
      <c r="S194" s="188"/>
    </row>
    <row r="195" spans="1:19" ht="26.5" thickTop="1" x14ac:dyDescent="0.3">
      <c r="A195" s="143"/>
      <c r="B195" s="168"/>
      <c r="C195" s="184"/>
      <c r="D195" s="145" t="s">
        <v>453</v>
      </c>
      <c r="E195" s="146"/>
      <c r="F195" s="146" t="s">
        <v>451</v>
      </c>
      <c r="G195" s="146"/>
      <c r="H195" s="146"/>
      <c r="I195" s="146" t="s">
        <v>443</v>
      </c>
      <c r="J195" s="157" t="s">
        <v>442</v>
      </c>
      <c r="K195" s="160" t="s">
        <v>439</v>
      </c>
      <c r="L195" s="146"/>
      <c r="M195" s="161"/>
      <c r="N195" s="160" t="s">
        <v>439</v>
      </c>
      <c r="O195" s="146"/>
      <c r="P195" s="161"/>
      <c r="Q195" s="160" t="s">
        <v>439</v>
      </c>
      <c r="R195" s="146"/>
      <c r="S195" s="147"/>
    </row>
    <row r="196" spans="1:19" x14ac:dyDescent="0.3">
      <c r="B196" s="168"/>
      <c r="C196" s="185"/>
      <c r="D196" s="148" t="s">
        <v>448</v>
      </c>
      <c r="E196" s="117"/>
      <c r="F196" s="117">
        <f>'alle Daten'!J192</f>
        <v>176</v>
      </c>
      <c r="G196" s="119"/>
      <c r="H196" s="118"/>
      <c r="I196" s="117">
        <f>'alle Daten'!Q192</f>
        <v>4</v>
      </c>
      <c r="J196" s="158">
        <f>'alle Daten'!U192</f>
        <v>172</v>
      </c>
      <c r="K196" s="120">
        <f>'alle Daten'!Z192</f>
        <v>135</v>
      </c>
      <c r="L196" s="119"/>
      <c r="M196" s="121"/>
      <c r="N196" s="120">
        <f>'alle Daten'!AD192</f>
        <v>33</v>
      </c>
      <c r="O196" s="119"/>
      <c r="P196" s="121"/>
      <c r="Q196" s="120">
        <f>'alle Daten'!AH192</f>
        <v>4</v>
      </c>
      <c r="R196" s="119"/>
      <c r="S196" s="149"/>
    </row>
    <row r="197" spans="1:19" x14ac:dyDescent="0.3">
      <c r="B197" s="168"/>
      <c r="C197" s="185"/>
      <c r="D197" s="148" t="s">
        <v>74</v>
      </c>
      <c r="E197" s="117"/>
      <c r="F197" s="117">
        <f>'alle Daten'!J193</f>
        <v>206</v>
      </c>
      <c r="G197" s="119"/>
      <c r="H197" s="118"/>
      <c r="I197" s="117">
        <f>'alle Daten'!Q193</f>
        <v>0</v>
      </c>
      <c r="J197" s="158">
        <f>'alle Daten'!U193</f>
        <v>206</v>
      </c>
      <c r="K197" s="120">
        <f>'alle Daten'!Z193</f>
        <v>149</v>
      </c>
      <c r="L197" s="119"/>
      <c r="M197" s="121"/>
      <c r="N197" s="120">
        <f>'alle Daten'!AD193</f>
        <v>51</v>
      </c>
      <c r="O197" s="119"/>
      <c r="P197" s="121"/>
      <c r="Q197" s="120">
        <f>'alle Daten'!AH193</f>
        <v>6</v>
      </c>
      <c r="R197" s="119"/>
      <c r="S197" s="149"/>
    </row>
    <row r="198" spans="1:19" x14ac:dyDescent="0.3">
      <c r="B198" s="168"/>
      <c r="C198" s="185"/>
      <c r="D198" s="148" t="s">
        <v>124</v>
      </c>
      <c r="E198" s="117"/>
      <c r="F198" s="117">
        <f>'alle Daten'!J194</f>
        <v>108</v>
      </c>
      <c r="G198" s="119"/>
      <c r="H198" s="118"/>
      <c r="I198" s="117">
        <f>'alle Daten'!Q194</f>
        <v>3</v>
      </c>
      <c r="J198" s="158">
        <f>'alle Daten'!U194</f>
        <v>105</v>
      </c>
      <c r="K198" s="120">
        <f>'alle Daten'!Z194</f>
        <v>78</v>
      </c>
      <c r="L198" s="119"/>
      <c r="M198" s="121"/>
      <c r="N198" s="120">
        <f>'alle Daten'!AD194</f>
        <v>24</v>
      </c>
      <c r="O198" s="119"/>
      <c r="P198" s="121"/>
      <c r="Q198" s="120">
        <f>'alle Daten'!AH194</f>
        <v>3</v>
      </c>
      <c r="R198" s="119"/>
      <c r="S198" s="149"/>
    </row>
    <row r="199" spans="1:19" x14ac:dyDescent="0.3">
      <c r="B199" s="168"/>
      <c r="C199" s="185"/>
      <c r="D199" s="148" t="s">
        <v>160</v>
      </c>
      <c r="E199" s="117"/>
      <c r="F199" s="117">
        <f>'alle Daten'!J195</f>
        <v>126</v>
      </c>
      <c r="G199" s="119"/>
      <c r="H199" s="118"/>
      <c r="I199" s="117">
        <f>'alle Daten'!Q195</f>
        <v>0</v>
      </c>
      <c r="J199" s="158">
        <f>'alle Daten'!U195</f>
        <v>126</v>
      </c>
      <c r="K199" s="120">
        <f>'alle Daten'!Z195</f>
        <v>99</v>
      </c>
      <c r="L199" s="119"/>
      <c r="M199" s="121"/>
      <c r="N199" s="120">
        <f>'alle Daten'!AD195</f>
        <v>23</v>
      </c>
      <c r="O199" s="119"/>
      <c r="P199" s="121"/>
      <c r="Q199" s="120">
        <f>'alle Daten'!AH195</f>
        <v>4</v>
      </c>
      <c r="R199" s="119"/>
      <c r="S199" s="149"/>
    </row>
    <row r="200" spans="1:19" x14ac:dyDescent="0.3">
      <c r="B200" s="168"/>
      <c r="C200" s="185"/>
      <c r="D200" s="148" t="s">
        <v>440</v>
      </c>
      <c r="E200" s="117"/>
      <c r="F200" s="117">
        <f>'alle Daten'!J196</f>
        <v>376</v>
      </c>
      <c r="G200" s="119"/>
      <c r="H200" s="118"/>
      <c r="I200" s="117">
        <f>'alle Daten'!Q196</f>
        <v>4</v>
      </c>
      <c r="J200" s="158">
        <f>'alle Daten'!U196</f>
        <v>372</v>
      </c>
      <c r="K200" s="120">
        <f>'alle Daten'!Z196</f>
        <v>250</v>
      </c>
      <c r="L200" s="119"/>
      <c r="M200" s="121"/>
      <c r="N200" s="120">
        <f>'alle Daten'!AD196</f>
        <v>104</v>
      </c>
      <c r="O200" s="119"/>
      <c r="P200" s="121"/>
      <c r="Q200" s="120">
        <f>'alle Daten'!AH196</f>
        <v>18</v>
      </c>
      <c r="R200" s="119"/>
      <c r="S200" s="149"/>
    </row>
    <row r="201" spans="1:19" x14ac:dyDescent="0.3">
      <c r="B201" s="168"/>
      <c r="C201" s="185"/>
      <c r="D201" s="148" t="s">
        <v>268</v>
      </c>
      <c r="E201" s="117"/>
      <c r="F201" s="117">
        <f>'alle Daten'!J197</f>
        <v>311</v>
      </c>
      <c r="G201" s="119"/>
      <c r="H201" s="118"/>
      <c r="I201" s="117">
        <f>'alle Daten'!Q197</f>
        <v>1</v>
      </c>
      <c r="J201" s="158">
        <f>'alle Daten'!U197</f>
        <v>310</v>
      </c>
      <c r="K201" s="120">
        <f>'alle Daten'!Z197</f>
        <v>229</v>
      </c>
      <c r="L201" s="119"/>
      <c r="M201" s="121"/>
      <c r="N201" s="120">
        <f>'alle Daten'!AD197</f>
        <v>80</v>
      </c>
      <c r="O201" s="119"/>
      <c r="P201" s="121"/>
      <c r="Q201" s="120">
        <f>'alle Daten'!AH197</f>
        <v>1</v>
      </c>
      <c r="R201" s="119"/>
      <c r="S201" s="149"/>
    </row>
    <row r="202" spans="1:19" ht="13.5" thickBot="1" x14ac:dyDescent="0.35">
      <c r="B202" s="168"/>
      <c r="C202" s="185"/>
      <c r="D202" s="150" t="s">
        <v>328</v>
      </c>
      <c r="E202" s="153"/>
      <c r="F202" s="117">
        <f>'alle Daten'!J198</f>
        <v>226</v>
      </c>
      <c r="G202" s="154"/>
      <c r="H202" s="155"/>
      <c r="I202" s="117">
        <f>'alle Daten'!Q198</f>
        <v>2</v>
      </c>
      <c r="J202" s="158">
        <f>'alle Daten'!U198</f>
        <v>224</v>
      </c>
      <c r="K202" s="120">
        <f>'alle Daten'!Z198</f>
        <v>162</v>
      </c>
      <c r="L202" s="154"/>
      <c r="M202" s="163"/>
      <c r="N202" s="120">
        <f>'alle Daten'!AD198</f>
        <v>57</v>
      </c>
      <c r="O202" s="154"/>
      <c r="P202" s="163"/>
      <c r="Q202" s="120">
        <f>'alle Daten'!AH198</f>
        <v>5</v>
      </c>
      <c r="R202" s="154"/>
      <c r="S202" s="156"/>
    </row>
    <row r="203" spans="1:19" ht="14" thickTop="1" thickBot="1" x14ac:dyDescent="0.35">
      <c r="B203" s="168"/>
    </row>
    <row r="204" spans="1:19" ht="14" thickTop="1" thickBot="1" x14ac:dyDescent="0.35">
      <c r="A204" s="167"/>
      <c r="B204" s="168"/>
      <c r="C204" s="168"/>
      <c r="D204" s="169" t="s">
        <v>452</v>
      </c>
      <c r="E204" s="170"/>
      <c r="F204" s="170">
        <f>'alle Daten'!J200</f>
        <v>1529</v>
      </c>
      <c r="G204" s="171"/>
      <c r="H204" s="172"/>
      <c r="I204" s="170">
        <f>'alle Daten'!Q200</f>
        <v>14</v>
      </c>
      <c r="J204" s="170">
        <f>'alle Daten'!U200</f>
        <v>1515</v>
      </c>
      <c r="K204" s="170">
        <f>'alle Daten'!Z200</f>
        <v>1102</v>
      </c>
      <c r="L204" s="171"/>
      <c r="M204" s="172"/>
      <c r="N204" s="170">
        <f>'alle Daten'!AD200</f>
        <v>372</v>
      </c>
      <c r="O204" s="171"/>
      <c r="P204" s="172"/>
      <c r="Q204" s="170">
        <f>'alle Daten'!AH200</f>
        <v>41</v>
      </c>
      <c r="R204" s="171"/>
      <c r="S204" s="189"/>
    </row>
    <row r="205" spans="1:19" ht="13.5" thickTop="1" x14ac:dyDescent="0.3">
      <c r="B205" s="168"/>
    </row>
    <row r="206" spans="1:19" ht="13.5" thickBot="1" x14ac:dyDescent="0.35">
      <c r="B206" s="168"/>
    </row>
    <row r="207" spans="1:19" ht="20" x14ac:dyDescent="0.3">
      <c r="B207" s="168"/>
      <c r="K207" s="275" t="s">
        <v>354</v>
      </c>
      <c r="L207" s="276"/>
      <c r="M207" s="277"/>
      <c r="N207" s="275" t="s">
        <v>353</v>
      </c>
      <c r="O207" s="276"/>
      <c r="P207" s="277"/>
      <c r="Q207" s="275" t="s">
        <v>463</v>
      </c>
      <c r="R207" s="276"/>
      <c r="S207" s="277"/>
    </row>
    <row r="208" spans="1:19" ht="20.25" customHeight="1" thickBot="1" x14ac:dyDescent="0.35">
      <c r="B208" s="168"/>
      <c r="K208" s="200" t="s">
        <v>458</v>
      </c>
      <c r="L208" s="199">
        <f>Eingabe2023!G2</f>
        <v>24</v>
      </c>
      <c r="M208" s="201">
        <f>Eingabe2023!G3</f>
        <v>0.74050534800806078</v>
      </c>
      <c r="N208" s="200" t="s">
        <v>458</v>
      </c>
      <c r="O208" s="198">
        <f>Eingabe2023!H2</f>
        <v>8</v>
      </c>
      <c r="P208" s="202">
        <f>Eingabe2023!H3</f>
        <v>0.22818167725933963</v>
      </c>
      <c r="Q208" s="200" t="s">
        <v>458</v>
      </c>
      <c r="R208" s="198">
        <f>Eingabe2023!I2</f>
        <v>0</v>
      </c>
      <c r="S208" s="201">
        <f>Eingabe2023!I3</f>
        <v>3.1312974732599599E-2</v>
      </c>
    </row>
    <row r="209" spans="2:19" ht="26.5" thickTop="1" x14ac:dyDescent="0.3">
      <c r="B209" s="168"/>
      <c r="D209" s="145" t="s">
        <v>456</v>
      </c>
      <c r="E209" s="146" t="s">
        <v>447</v>
      </c>
      <c r="F209" s="146" t="s">
        <v>451</v>
      </c>
      <c r="G209" s="146" t="s">
        <v>450</v>
      </c>
      <c r="H209" s="146" t="s">
        <v>481</v>
      </c>
      <c r="I209" s="146" t="s">
        <v>443</v>
      </c>
      <c r="J209" s="157" t="s">
        <v>442</v>
      </c>
      <c r="K209" s="160" t="s">
        <v>439</v>
      </c>
      <c r="L209" s="146" t="s">
        <v>445</v>
      </c>
      <c r="M209" s="161" t="s">
        <v>481</v>
      </c>
      <c r="N209" s="160" t="s">
        <v>439</v>
      </c>
      <c r="O209" s="146" t="s">
        <v>445</v>
      </c>
      <c r="P209" s="161" t="s">
        <v>481</v>
      </c>
      <c r="Q209" s="160" t="s">
        <v>439</v>
      </c>
      <c r="R209" s="146" t="s">
        <v>445</v>
      </c>
      <c r="S209" s="147" t="s">
        <v>481</v>
      </c>
    </row>
    <row r="210" spans="2:19" x14ac:dyDescent="0.3">
      <c r="B210" s="168"/>
      <c r="D210" s="148" t="s">
        <v>448</v>
      </c>
      <c r="E210" s="117">
        <f t="shared" ref="E210:E216" si="0">E182</f>
        <v>6463</v>
      </c>
      <c r="F210" s="117">
        <f t="shared" ref="F210:F216" si="1">F182+F196</f>
        <v>2571</v>
      </c>
      <c r="G210" s="119">
        <f>'alle Daten'!N204</f>
        <v>0.39780287792047037</v>
      </c>
      <c r="H210" s="118">
        <f>'alle Daten'!O204</f>
        <v>-5.8201878322098E-2</v>
      </c>
      <c r="I210" s="117">
        <f>'alle Daten'!Q204</f>
        <v>29</v>
      </c>
      <c r="J210" s="158">
        <f>'alle Daten'!U204</f>
        <v>2542</v>
      </c>
      <c r="K210" s="120">
        <f>'alle Daten'!Z204</f>
        <v>2074</v>
      </c>
      <c r="L210" s="119">
        <f>'alle Daten'!AA204</f>
        <v>0.81589299763965384</v>
      </c>
      <c r="M210" s="121">
        <f>'alle Daten'!AA204-'alle Daten'!Y204</f>
        <v>2.8694053396829733E-2</v>
      </c>
      <c r="N210" s="120">
        <f>'alle Daten'!AD204</f>
        <v>414</v>
      </c>
      <c r="O210" s="119">
        <f>'alle Daten'!AE204</f>
        <v>0.16286388670338317</v>
      </c>
      <c r="P210" s="121">
        <f>'alle Daten'!AE204-'alle Daten'!AC204</f>
        <v>-1.9254226130664992E-2</v>
      </c>
      <c r="Q210" s="120">
        <f>'alle Daten'!AH204</f>
        <v>54</v>
      </c>
      <c r="R210" s="119">
        <f>'alle Daten'!AI204</f>
        <v>2.1243115656963022E-2</v>
      </c>
      <c r="S210" s="149">
        <f>'alle Daten'!AI204-'alle Daten'!AG204</f>
        <v>-9.4398272661646576E-3</v>
      </c>
    </row>
    <row r="211" spans="2:19" x14ac:dyDescent="0.3">
      <c r="B211" s="168"/>
      <c r="D211" s="148" t="s">
        <v>74</v>
      </c>
      <c r="E211" s="117">
        <f t="shared" si="0"/>
        <v>8710</v>
      </c>
      <c r="F211" s="117">
        <f t="shared" si="1"/>
        <v>2692</v>
      </c>
      <c r="G211" s="119">
        <f>'alle Daten'!N205</f>
        <v>0.30907003444316877</v>
      </c>
      <c r="H211" s="118">
        <f>'alle Daten'!O205</f>
        <v>-5.9431830000788222E-2</v>
      </c>
      <c r="I211" s="117">
        <f>'alle Daten'!Q205</f>
        <v>27</v>
      </c>
      <c r="J211" s="158">
        <f>'alle Daten'!U205</f>
        <v>2665</v>
      </c>
      <c r="K211" s="120">
        <f>'alle Daten'!Z205</f>
        <v>1798</v>
      </c>
      <c r="L211" s="119">
        <f>'alle Daten'!AA205</f>
        <v>0.67467166979362103</v>
      </c>
      <c r="M211" s="121">
        <f>'alle Daten'!AA205-'alle Daten'!Y205</f>
        <v>5.4039627107879129E-3</v>
      </c>
      <c r="N211" s="120">
        <f>'alle Daten'!AD205</f>
        <v>788</v>
      </c>
      <c r="O211" s="119">
        <f>'alle Daten'!AE205</f>
        <v>0.29568480300187616</v>
      </c>
      <c r="P211" s="121">
        <f>'alle Daten'!AE205-'alle Daten'!AC205</f>
        <v>1.8673998680147463E-2</v>
      </c>
      <c r="Q211" s="120">
        <f>'alle Daten'!AH205</f>
        <v>79</v>
      </c>
      <c r="R211" s="119">
        <f>'alle Daten'!AI205</f>
        <v>2.9643527204502813E-2</v>
      </c>
      <c r="S211" s="149">
        <f>'alle Daten'!AI205-'alle Daten'!AG205</f>
        <v>-8.4717188939365598E-3</v>
      </c>
    </row>
    <row r="212" spans="2:19" x14ac:dyDescent="0.3">
      <c r="B212" s="168"/>
      <c r="D212" s="148" t="s">
        <v>124</v>
      </c>
      <c r="E212" s="117">
        <f t="shared" si="0"/>
        <v>5271</v>
      </c>
      <c r="F212" s="117">
        <f t="shared" si="1"/>
        <v>1340</v>
      </c>
      <c r="G212" s="119">
        <f>'alle Daten'!N206</f>
        <v>0.25422121039650919</v>
      </c>
      <c r="H212" s="118">
        <f>'alle Daten'!O206</f>
        <v>-5.9529478055849905E-2</v>
      </c>
      <c r="I212" s="117">
        <f>'alle Daten'!Q206</f>
        <v>19</v>
      </c>
      <c r="J212" s="158">
        <f>'alle Daten'!U206</f>
        <v>1321</v>
      </c>
      <c r="K212" s="120">
        <f>'alle Daten'!Z206</f>
        <v>812</v>
      </c>
      <c r="L212" s="119">
        <f>'alle Daten'!AA206</f>
        <v>0.61468584405753213</v>
      </c>
      <c r="M212" s="121">
        <f>'alle Daten'!AA206-'alle Daten'!Y206</f>
        <v>8.1576541465528951E-3</v>
      </c>
      <c r="N212" s="120">
        <f>'alle Daten'!AD206</f>
        <v>471</v>
      </c>
      <c r="O212" s="119">
        <f>'alle Daten'!AE206</f>
        <v>0.35654806964420893</v>
      </c>
      <c r="P212" s="121">
        <f>'alle Daten'!AE206-'alle Daten'!AC206</f>
        <v>8.7735889320427751E-3</v>
      </c>
      <c r="Q212" s="120">
        <f>'alle Daten'!AH206</f>
        <v>38</v>
      </c>
      <c r="R212" s="119">
        <f>'alle Daten'!AI206</f>
        <v>2.8766086298258896E-2</v>
      </c>
      <c r="S212" s="149">
        <f>'alle Daten'!AI206-'alle Daten'!AG206</f>
        <v>-1.6931243078595701E-2</v>
      </c>
    </row>
    <row r="213" spans="2:19" x14ac:dyDescent="0.3">
      <c r="B213" s="168"/>
      <c r="D213" s="148" t="s">
        <v>160</v>
      </c>
      <c r="E213" s="117">
        <f t="shared" si="0"/>
        <v>4683</v>
      </c>
      <c r="F213" s="117">
        <f t="shared" si="1"/>
        <v>1622</v>
      </c>
      <c r="G213" s="119">
        <f>'alle Daten'!N207</f>
        <v>0.34635917147127909</v>
      </c>
      <c r="H213" s="118">
        <f>'alle Daten'!O207</f>
        <v>-6.7650895642814846E-2</v>
      </c>
      <c r="I213" s="117">
        <f>'alle Daten'!Q207</f>
        <v>12</v>
      </c>
      <c r="J213" s="158">
        <f>'alle Daten'!U207</f>
        <v>1610</v>
      </c>
      <c r="K213" s="120">
        <f>'alle Daten'!Z207</f>
        <v>1274</v>
      </c>
      <c r="L213" s="119">
        <f>'alle Daten'!AA207</f>
        <v>0.79130434782608694</v>
      </c>
      <c r="M213" s="121">
        <f>'alle Daten'!AA207-'alle Daten'!Y207</f>
        <v>7.6945635511319388E-2</v>
      </c>
      <c r="N213" s="120">
        <f>'alle Daten'!AD207</f>
        <v>307</v>
      </c>
      <c r="O213" s="119">
        <f>'alle Daten'!AE207</f>
        <v>0.19068322981366459</v>
      </c>
      <c r="P213" s="121">
        <f>'alle Daten'!AE207-'alle Daten'!AC207</f>
        <v>-5.9700009838864809E-2</v>
      </c>
      <c r="Q213" s="120">
        <f>'alle Daten'!AH207</f>
        <v>29</v>
      </c>
      <c r="R213" s="119">
        <f>'alle Daten'!AI207</f>
        <v>1.8012422360248446E-2</v>
      </c>
      <c r="S213" s="149">
        <f>'alle Daten'!AI207-'alle Daten'!AG207</f>
        <v>-1.7245625672454672E-2</v>
      </c>
    </row>
    <row r="214" spans="2:19" x14ac:dyDescent="0.3">
      <c r="B214" s="168"/>
      <c r="D214" s="148" t="s">
        <v>440</v>
      </c>
      <c r="E214" s="117">
        <f t="shared" si="0"/>
        <v>10670</v>
      </c>
      <c r="F214" s="117">
        <f t="shared" si="1"/>
        <v>3595</v>
      </c>
      <c r="G214" s="119">
        <f>'alle Daten'!N208</f>
        <v>0.33692596063730085</v>
      </c>
      <c r="H214" s="118">
        <f>'alle Daten'!O208</f>
        <v>-3.3157740199707519E-2</v>
      </c>
      <c r="I214" s="117">
        <f>'alle Daten'!Q208</f>
        <v>49</v>
      </c>
      <c r="J214" s="158">
        <f>'alle Daten'!U208</f>
        <v>3546</v>
      </c>
      <c r="K214" s="120">
        <f>'alle Daten'!Z208</f>
        <v>2786</v>
      </c>
      <c r="L214" s="119">
        <f>'alle Daten'!AA208</f>
        <v>0.78567399887196843</v>
      </c>
      <c r="M214" s="121">
        <f>'alle Daten'!AA208-'alle Daten'!Y208</f>
        <v>1.5914638682837934E-3</v>
      </c>
      <c r="N214" s="120">
        <f>'alle Daten'!AD208</f>
        <v>569</v>
      </c>
      <c r="O214" s="119">
        <f>'alle Daten'!AE208</f>
        <v>0.16046249294980258</v>
      </c>
      <c r="P214" s="121">
        <f>'alle Daten'!AE208-'alle Daten'!AC208</f>
        <v>2.024762662403895E-3</v>
      </c>
      <c r="Q214" s="120">
        <f>'alle Daten'!AH208</f>
        <v>191</v>
      </c>
      <c r="R214" s="119">
        <f>'alle Daten'!AI208</f>
        <v>5.3863508178228992E-2</v>
      </c>
      <c r="S214" s="149">
        <f>'alle Daten'!AI208-'alle Daten'!AG208</f>
        <v>-3.616226530687737E-3</v>
      </c>
    </row>
    <row r="215" spans="2:19" x14ac:dyDescent="0.3">
      <c r="B215" s="168"/>
      <c r="D215" s="148" t="s">
        <v>268</v>
      </c>
      <c r="E215" s="117">
        <f t="shared" si="0"/>
        <v>9246</v>
      </c>
      <c r="F215" s="117">
        <f t="shared" si="1"/>
        <v>3837</v>
      </c>
      <c r="G215" s="119">
        <f>'alle Daten'!N209</f>
        <v>0.41499026606099937</v>
      </c>
      <c r="H215" s="118">
        <f>'alle Daten'!O209</f>
        <v>-4.4859296858293152E-2</v>
      </c>
      <c r="I215" s="117">
        <f>'alle Daten'!Q209</f>
        <v>37</v>
      </c>
      <c r="J215" s="158">
        <f>'alle Daten'!U209</f>
        <v>3800</v>
      </c>
      <c r="K215" s="120">
        <f>'alle Daten'!Z209</f>
        <v>2848</v>
      </c>
      <c r="L215" s="119">
        <f>'alle Daten'!AA209</f>
        <v>0.74947368421052629</v>
      </c>
      <c r="M215" s="121">
        <f>'alle Daten'!AA209-'alle Daten'!Y209</f>
        <v>9.6526551277522632E-3</v>
      </c>
      <c r="N215" s="120">
        <f>'alle Daten'!AD209</f>
        <v>889</v>
      </c>
      <c r="O215" s="119">
        <f>'alle Daten'!AE209</f>
        <v>0.23394736842105263</v>
      </c>
      <c r="P215" s="121">
        <f>'alle Daten'!AE209-'alle Daten'!AC209</f>
        <v>-1.2585070057694575E-2</v>
      </c>
      <c r="Q215" s="120">
        <f>'alle Daten'!AH209</f>
        <v>63</v>
      </c>
      <c r="R215" s="119">
        <f>'alle Daten'!AI209</f>
        <v>1.6578947368421054E-2</v>
      </c>
      <c r="S215" s="149">
        <f>'alle Daten'!AI209-'alle Daten'!AG209</f>
        <v>2.9324149299423067E-3</v>
      </c>
    </row>
    <row r="216" spans="2:19" ht="13.5" thickBot="1" x14ac:dyDescent="0.35">
      <c r="B216" s="168"/>
      <c r="D216" s="150" t="s">
        <v>328</v>
      </c>
      <c r="E216" s="153">
        <f t="shared" si="0"/>
        <v>12884</v>
      </c>
      <c r="F216" s="153">
        <f t="shared" si="1"/>
        <v>3902</v>
      </c>
      <c r="G216" s="154">
        <f>'alle Daten'!N210</f>
        <v>0.30285625582117354</v>
      </c>
      <c r="H216" s="155">
        <f>'alle Daten'!O210</f>
        <v>-8.7645839304901607E-2</v>
      </c>
      <c r="I216" s="153">
        <f>'alle Daten'!Q210</f>
        <v>33</v>
      </c>
      <c r="J216" s="159">
        <f>'alle Daten'!U210</f>
        <v>3869</v>
      </c>
      <c r="K216" s="162">
        <f>'alle Daten'!Z210</f>
        <v>2739</v>
      </c>
      <c r="L216" s="154">
        <f>'alle Daten'!AA210</f>
        <v>0.70793486689066942</v>
      </c>
      <c r="M216" s="163">
        <f>'alle Daten'!AA210-'alle Daten'!Y210</f>
        <v>1.9878838119138043E-2</v>
      </c>
      <c r="N216" s="162">
        <f>'alle Daten'!AD210</f>
        <v>978</v>
      </c>
      <c r="O216" s="154">
        <f>'alle Daten'!AE210</f>
        <v>0.25277849573533212</v>
      </c>
      <c r="P216" s="163">
        <f>'alle Daten'!AE210-'alle Daten'!AC210</f>
        <v>2.731174137754977E-3</v>
      </c>
      <c r="Q216" s="162">
        <f>'alle Daten'!AH210</f>
        <v>152</v>
      </c>
      <c r="R216" s="154">
        <f>'alle Daten'!AI210</f>
        <v>3.928663737399845E-2</v>
      </c>
      <c r="S216" s="156">
        <f>'alle Daten'!AI210-'alle Daten'!AG210</f>
        <v>-4.0599460066564827E-3</v>
      </c>
    </row>
    <row r="217" spans="2:19" ht="14" thickTop="1" thickBot="1" x14ac:dyDescent="0.35">
      <c r="B217" s="168"/>
    </row>
    <row r="218" spans="2:19" ht="14" thickTop="1" thickBot="1" x14ac:dyDescent="0.35">
      <c r="B218" s="168"/>
      <c r="D218" s="169" t="s">
        <v>452</v>
      </c>
      <c r="E218" s="170">
        <f>'alle Daten'!F212</f>
        <v>57927</v>
      </c>
      <c r="F218" s="170">
        <f>'alle Daten'!J212</f>
        <v>19559</v>
      </c>
      <c r="G218" s="171">
        <f>'alle Daten'!N212</f>
        <v>0.3376491100868334</v>
      </c>
      <c r="H218" s="172">
        <f>'alle Daten'!O212</f>
        <v>-5.9278941651242589E-2</v>
      </c>
      <c r="I218" s="170">
        <f>'alle Daten'!Q212</f>
        <v>206</v>
      </c>
      <c r="J218" s="170">
        <f>'alle Daten'!U212</f>
        <v>19353</v>
      </c>
      <c r="K218" s="170">
        <f>'alle Daten'!Z212</f>
        <v>14331</v>
      </c>
      <c r="L218" s="171">
        <f>'alle Daten'!AA212</f>
        <v>0.74050534800806078</v>
      </c>
      <c r="M218" s="172">
        <f>'alle Daten'!AA212-'alle Daten'!Y212</f>
        <v>1.9954758390368088E-2</v>
      </c>
      <c r="N218" s="170">
        <f>'alle Daten'!AD212</f>
        <v>4416</v>
      </c>
      <c r="O218" s="171">
        <f>'alle Daten'!AE212</f>
        <v>0.22818167725933963</v>
      </c>
      <c r="P218" s="172">
        <f>'alle Daten'!AE212-'alle Daten'!AC212</f>
        <v>-7.623434159519743E-3</v>
      </c>
      <c r="Q218" s="170">
        <f>'alle Daten'!AH212</f>
        <v>606</v>
      </c>
      <c r="R218" s="171">
        <f>'alle Daten'!AI212</f>
        <v>3.1312974732599599E-2</v>
      </c>
      <c r="S218" s="189">
        <f>'alle Daten'!AI212-'alle Daten'!AG212</f>
        <v>-6.0364734188125477E-3</v>
      </c>
    </row>
    <row r="219" spans="2:19" ht="13.5" thickTop="1" x14ac:dyDescent="0.3"/>
  </sheetData>
  <mergeCells count="12">
    <mergeCell ref="K193:M193"/>
    <mergeCell ref="N193:P193"/>
    <mergeCell ref="Q193:S193"/>
    <mergeCell ref="K207:M207"/>
    <mergeCell ref="N207:P207"/>
    <mergeCell ref="Q207:S207"/>
    <mergeCell ref="K1:M1"/>
    <mergeCell ref="N1:P1"/>
    <mergeCell ref="Q1:S1"/>
    <mergeCell ref="K179:M179"/>
    <mergeCell ref="N179:P179"/>
    <mergeCell ref="Q179:S179"/>
  </mergeCells>
  <phoneticPr fontId="0" type="noConversion"/>
  <pageMargins left="0.39370078740157483" right="0.39370078740157483" top="0.39370078740157483" bottom="0.59055118110236227" header="0.51181102362204722" footer="0.51181102362204722"/>
  <pageSetup paperSize="8" orientation="landscape" r:id="rId1"/>
  <headerFooter alignWithMargins="0">
    <oddFooter>&amp;L&amp;"Arial Narrow,Standard"&amp;8erstellt vom Amt der Bgld. Landesregierung, Abteilung 4a, Agrar- und Veterinärwesen&amp;C&amp;"Arial Narrow,Standard"&amp;8&amp;F, &amp;A&amp;R&amp;"Arial Narrow,Standard"&amp;8&amp;D, &amp;T</oddFooter>
  </headerFooter>
  <rowBreaks count="1" manualBreakCount="1">
    <brk id="17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E150"/>
  <sheetViews>
    <sheetView workbookViewId="0">
      <pane ySplit="2" topLeftCell="A21" activePane="bottomLeft" state="frozen"/>
      <selection activeCell="I22" sqref="I22"/>
      <selection pane="bottomLeft" activeCell="C11" sqref="C11"/>
    </sheetView>
  </sheetViews>
  <sheetFormatPr baseColWidth="10" defaultRowHeight="12.5" x14ac:dyDescent="0.25"/>
  <sheetData>
    <row r="1" spans="1:5" ht="13" x14ac:dyDescent="0.3">
      <c r="A1" s="96" t="s">
        <v>482</v>
      </c>
      <c r="B1" s="30"/>
      <c r="C1" s="30"/>
      <c r="D1" s="30"/>
    </row>
    <row r="2" spans="1:5" ht="15.5" x14ac:dyDescent="0.35">
      <c r="A2" s="9" t="s">
        <v>354</v>
      </c>
      <c r="B2" s="9" t="s">
        <v>353</v>
      </c>
      <c r="C2" s="9" t="s">
        <v>463</v>
      </c>
      <c r="D2" s="9" t="s">
        <v>355</v>
      </c>
    </row>
    <row r="3" spans="1:5" ht="13" x14ac:dyDescent="0.3">
      <c r="A3" s="217">
        <f>VALUE(Gesamtergebnis!B36)</f>
        <v>2025</v>
      </c>
      <c r="B3" s="217">
        <f>VALUE(Gesamtergebnis!C36)</f>
        <v>2658</v>
      </c>
      <c r="C3" s="217">
        <f>VALUE(Gesamtergebnis!D36)</f>
        <v>0</v>
      </c>
      <c r="D3" s="217">
        <f>VALUE(Gesamtergebnis!E36)</f>
        <v>0</v>
      </c>
    </row>
    <row r="4" spans="1:5" x14ac:dyDescent="0.25">
      <c r="A4" s="10">
        <f>A3/2</f>
        <v>1012.5</v>
      </c>
      <c r="B4" s="10">
        <f>B3/2</f>
        <v>1329</v>
      </c>
      <c r="C4" s="10">
        <f>C3/2</f>
        <v>0</v>
      </c>
      <c r="D4" s="10">
        <f>D3/2</f>
        <v>0</v>
      </c>
      <c r="E4" s="97" t="s">
        <v>403</v>
      </c>
    </row>
    <row r="5" spans="1:5" x14ac:dyDescent="0.25">
      <c r="A5" s="10">
        <f>A3/3</f>
        <v>675</v>
      </c>
      <c r="B5" s="10">
        <f>B3/3</f>
        <v>886</v>
      </c>
      <c r="C5" s="10">
        <f>C3/3</f>
        <v>0</v>
      </c>
      <c r="D5" s="10">
        <f>D3/3</f>
        <v>0</v>
      </c>
      <c r="E5" s="97" t="s">
        <v>404</v>
      </c>
    </row>
    <row r="6" spans="1:5" ht="13" x14ac:dyDescent="0.3">
      <c r="A6" s="10">
        <f>A3/4</f>
        <v>506.25</v>
      </c>
      <c r="B6" s="95">
        <f>B3/4</f>
        <v>664.5</v>
      </c>
      <c r="C6" s="10">
        <f>C3/4</f>
        <v>0</v>
      </c>
      <c r="D6" s="10">
        <f>D3/4</f>
        <v>0</v>
      </c>
      <c r="E6" s="97" t="s">
        <v>405</v>
      </c>
    </row>
    <row r="7" spans="1:5" x14ac:dyDescent="0.25">
      <c r="A7" s="10">
        <f>A3/5</f>
        <v>405</v>
      </c>
      <c r="B7" s="10">
        <f>B3/5</f>
        <v>531.6</v>
      </c>
      <c r="C7" s="10">
        <f>C3/5</f>
        <v>0</v>
      </c>
      <c r="D7" s="10">
        <f>D3/5</f>
        <v>0</v>
      </c>
      <c r="E7" s="97" t="s">
        <v>406</v>
      </c>
    </row>
    <row r="8" spans="1:5" x14ac:dyDescent="0.25">
      <c r="A8" s="10">
        <f>A3/6</f>
        <v>337.5</v>
      </c>
      <c r="B8" s="10">
        <f>B3/6</f>
        <v>443</v>
      </c>
      <c r="C8" s="10">
        <f>C3/6</f>
        <v>0</v>
      </c>
      <c r="D8" s="10">
        <f>D3/6</f>
        <v>0</v>
      </c>
      <c r="E8" s="97" t="s">
        <v>407</v>
      </c>
    </row>
    <row r="9" spans="1:5" x14ac:dyDescent="0.25">
      <c r="A9" s="10">
        <f>A3/7</f>
        <v>289.28571428571428</v>
      </c>
      <c r="B9" s="10">
        <f>B3/7</f>
        <v>379.71428571428572</v>
      </c>
      <c r="C9" s="10">
        <f>C3/7</f>
        <v>0</v>
      </c>
      <c r="D9" s="10">
        <f>D3/7</f>
        <v>0</v>
      </c>
      <c r="E9" s="97" t="s">
        <v>408</v>
      </c>
    </row>
    <row r="10" spans="1:5" x14ac:dyDescent="0.25">
      <c r="A10" s="10">
        <f>A3/8</f>
        <v>253.125</v>
      </c>
      <c r="B10" s="10">
        <f>B3/8</f>
        <v>332.25</v>
      </c>
      <c r="C10" s="10">
        <f>C3/8</f>
        <v>0</v>
      </c>
      <c r="D10" s="10">
        <f>D3/8</f>
        <v>0</v>
      </c>
      <c r="E10" s="97" t="s">
        <v>409</v>
      </c>
    </row>
    <row r="11" spans="1:5" x14ac:dyDescent="0.25">
      <c r="A11" s="10">
        <f>A3/9</f>
        <v>225</v>
      </c>
      <c r="B11" s="10">
        <f>B3/9</f>
        <v>295.33333333333331</v>
      </c>
      <c r="C11" s="10">
        <f>C3/9</f>
        <v>0</v>
      </c>
      <c r="D11" s="10">
        <f>D3/9</f>
        <v>0</v>
      </c>
      <c r="E11" s="97" t="s">
        <v>410</v>
      </c>
    </row>
    <row r="12" spans="1:5" x14ac:dyDescent="0.25">
      <c r="A12" s="10">
        <f>A3/10</f>
        <v>202.5</v>
      </c>
      <c r="B12" s="10">
        <f>B3/10</f>
        <v>265.8</v>
      </c>
      <c r="C12" s="10">
        <f>C3/10</f>
        <v>0</v>
      </c>
      <c r="D12" s="10">
        <f>D3/10</f>
        <v>0</v>
      </c>
      <c r="E12" s="97" t="s">
        <v>411</v>
      </c>
    </row>
    <row r="13" spans="1:5" x14ac:dyDescent="0.25">
      <c r="A13" s="10">
        <f>A3/11</f>
        <v>184.09090909090909</v>
      </c>
      <c r="B13" s="10">
        <f>B3/11</f>
        <v>241.63636363636363</v>
      </c>
      <c r="C13" s="10">
        <f>C3/11</f>
        <v>0</v>
      </c>
      <c r="D13" s="10">
        <f>D3/11</f>
        <v>0</v>
      </c>
      <c r="E13" s="97" t="s">
        <v>412</v>
      </c>
    </row>
    <row r="14" spans="1:5" x14ac:dyDescent="0.25">
      <c r="A14" s="10">
        <f>A3/12</f>
        <v>168.75</v>
      </c>
      <c r="B14" s="10">
        <f>B3/12</f>
        <v>221.5</v>
      </c>
      <c r="C14" s="10">
        <f>C3/12</f>
        <v>0</v>
      </c>
      <c r="D14" s="10">
        <f>D3/12</f>
        <v>0</v>
      </c>
      <c r="E14" s="97" t="s">
        <v>413</v>
      </c>
    </row>
    <row r="15" spans="1:5" x14ac:dyDescent="0.25">
      <c r="A15" s="10">
        <f>A3/13</f>
        <v>155.76923076923077</v>
      </c>
      <c r="B15" s="10">
        <f>B3/13</f>
        <v>204.46153846153845</v>
      </c>
      <c r="C15" s="10">
        <f>C3/13</f>
        <v>0</v>
      </c>
      <c r="D15" s="10">
        <f>D3/13</f>
        <v>0</v>
      </c>
      <c r="E15" s="97" t="s">
        <v>414</v>
      </c>
    </row>
    <row r="16" spans="1:5" x14ac:dyDescent="0.25">
      <c r="A16" s="10">
        <f>A3/14</f>
        <v>144.64285714285714</v>
      </c>
      <c r="B16" s="10">
        <f>B3/14</f>
        <v>189.85714285714286</v>
      </c>
      <c r="C16" s="10">
        <f>C3/14</f>
        <v>0</v>
      </c>
      <c r="D16" s="10">
        <f>D3/14</f>
        <v>0</v>
      </c>
      <c r="E16" s="97" t="s">
        <v>415</v>
      </c>
    </row>
    <row r="17" spans="1:5" x14ac:dyDescent="0.25">
      <c r="A17" s="10">
        <f>A3/15</f>
        <v>135</v>
      </c>
      <c r="B17" s="10">
        <f>B3/15</f>
        <v>177.2</v>
      </c>
      <c r="C17" s="10">
        <f>C3/15</f>
        <v>0</v>
      </c>
      <c r="D17" s="10">
        <f>D3/15</f>
        <v>0</v>
      </c>
      <c r="E17" s="97" t="s">
        <v>416</v>
      </c>
    </row>
    <row r="18" spans="1:5" x14ac:dyDescent="0.25">
      <c r="A18" s="10">
        <f>A3/16</f>
        <v>126.5625</v>
      </c>
      <c r="B18" s="10">
        <f>B3/16</f>
        <v>166.125</v>
      </c>
      <c r="C18" s="10">
        <f>C3/16</f>
        <v>0</v>
      </c>
      <c r="D18" s="10">
        <f>D3/16</f>
        <v>0</v>
      </c>
      <c r="E18" s="97" t="s">
        <v>417</v>
      </c>
    </row>
    <row r="19" spans="1:5" x14ac:dyDescent="0.25">
      <c r="A19" s="10">
        <f>A3/17</f>
        <v>119.11764705882354</v>
      </c>
      <c r="B19" s="10">
        <f>B3/17</f>
        <v>156.35294117647058</v>
      </c>
      <c r="C19" s="10">
        <f>C3/17</f>
        <v>0</v>
      </c>
      <c r="D19" s="10">
        <f>D3/17</f>
        <v>0</v>
      </c>
      <c r="E19" s="97" t="s">
        <v>418</v>
      </c>
    </row>
    <row r="20" spans="1:5" x14ac:dyDescent="0.25">
      <c r="A20" s="10">
        <f>A3/18</f>
        <v>112.5</v>
      </c>
      <c r="B20" s="10">
        <f>B3/18</f>
        <v>147.66666666666666</v>
      </c>
      <c r="C20" s="10">
        <f>C3/18</f>
        <v>0</v>
      </c>
      <c r="D20" s="10">
        <f>D3/18</f>
        <v>0</v>
      </c>
      <c r="E20" s="97" t="s">
        <v>419</v>
      </c>
    </row>
    <row r="21" spans="1:5" x14ac:dyDescent="0.25">
      <c r="A21" s="10">
        <f>A3/19</f>
        <v>106.57894736842105</v>
      </c>
      <c r="B21" s="10">
        <f>B3/19</f>
        <v>139.89473684210526</v>
      </c>
      <c r="C21" s="10">
        <f>C3/19</f>
        <v>0</v>
      </c>
      <c r="D21" s="10">
        <f>D3/19</f>
        <v>0</v>
      </c>
      <c r="E21" s="97" t="s">
        <v>420</v>
      </c>
    </row>
    <row r="22" spans="1:5" x14ac:dyDescent="0.25">
      <c r="A22" s="10">
        <f>A3/20</f>
        <v>101.25</v>
      </c>
      <c r="B22" s="10">
        <f>B3/20</f>
        <v>132.9</v>
      </c>
      <c r="C22" s="10">
        <f>C3/20</f>
        <v>0</v>
      </c>
      <c r="D22" s="10">
        <f>D3/20</f>
        <v>0</v>
      </c>
      <c r="E22" s="97" t="s">
        <v>421</v>
      </c>
    </row>
    <row r="23" spans="1:5" x14ac:dyDescent="0.25">
      <c r="A23" s="10">
        <f>A3/21</f>
        <v>96.428571428571431</v>
      </c>
      <c r="B23" s="10">
        <f>B3/21</f>
        <v>126.57142857142857</v>
      </c>
      <c r="C23" s="10">
        <f>C3/21</f>
        <v>0</v>
      </c>
      <c r="D23" s="10">
        <f>D3/21</f>
        <v>0</v>
      </c>
      <c r="E23" s="97" t="s">
        <v>422</v>
      </c>
    </row>
    <row r="24" spans="1:5" x14ac:dyDescent="0.25">
      <c r="A24" s="10">
        <f>A3/22</f>
        <v>92.045454545454547</v>
      </c>
      <c r="B24" s="10">
        <f>B3/22</f>
        <v>120.81818181818181</v>
      </c>
      <c r="C24" s="10">
        <f>C3/22</f>
        <v>0</v>
      </c>
      <c r="D24" s="10">
        <f>D3/22</f>
        <v>0</v>
      </c>
      <c r="E24" s="97" t="s">
        <v>423</v>
      </c>
    </row>
    <row r="25" spans="1:5" x14ac:dyDescent="0.25">
      <c r="A25" s="10">
        <f>A3/23</f>
        <v>88.043478260869563</v>
      </c>
      <c r="B25" s="10">
        <f>B3/23</f>
        <v>115.56521739130434</v>
      </c>
      <c r="C25" s="10">
        <f>C3/23</f>
        <v>0</v>
      </c>
      <c r="D25" s="10">
        <f>D3/23</f>
        <v>0</v>
      </c>
      <c r="E25" s="97" t="s">
        <v>424</v>
      </c>
    </row>
    <row r="26" spans="1:5" x14ac:dyDescent="0.25">
      <c r="A26" s="10">
        <f>A3/24</f>
        <v>84.375</v>
      </c>
      <c r="B26" s="10">
        <f>B3/24</f>
        <v>110.75</v>
      </c>
      <c r="C26" s="10">
        <f>C3/24</f>
        <v>0</v>
      </c>
      <c r="D26" s="10">
        <f>D3/24</f>
        <v>0</v>
      </c>
      <c r="E26" s="97" t="s">
        <v>425</v>
      </c>
    </row>
    <row r="27" spans="1:5" x14ac:dyDescent="0.25">
      <c r="A27" s="10">
        <f>A3/25</f>
        <v>81</v>
      </c>
      <c r="B27" s="10">
        <f>B3/25</f>
        <v>106.32</v>
      </c>
      <c r="C27" s="10">
        <f>C3/25</f>
        <v>0</v>
      </c>
      <c r="D27" s="10">
        <f>D3/25</f>
        <v>0</v>
      </c>
      <c r="E27" s="97" t="s">
        <v>426</v>
      </c>
    </row>
    <row r="28" spans="1:5" x14ac:dyDescent="0.25">
      <c r="A28" s="10">
        <f>A3/26</f>
        <v>77.884615384615387</v>
      </c>
      <c r="B28" s="10">
        <f>B3/26</f>
        <v>102.23076923076923</v>
      </c>
      <c r="C28" s="10">
        <f>C3/26</f>
        <v>0</v>
      </c>
      <c r="D28" s="10">
        <f>D3/26</f>
        <v>0</v>
      </c>
      <c r="E28" s="97" t="s">
        <v>427</v>
      </c>
    </row>
    <row r="29" spans="1:5" x14ac:dyDescent="0.25">
      <c r="A29" s="10">
        <f>A3/27</f>
        <v>75</v>
      </c>
      <c r="B29" s="10">
        <f>B3/27</f>
        <v>98.444444444444443</v>
      </c>
      <c r="C29" s="10">
        <f>C3/27</f>
        <v>0</v>
      </c>
      <c r="D29" s="10">
        <f>D3/27</f>
        <v>0</v>
      </c>
      <c r="E29" s="97" t="s">
        <v>428</v>
      </c>
    </row>
    <row r="30" spans="1:5" x14ac:dyDescent="0.25">
      <c r="A30" s="10">
        <f>A3/28</f>
        <v>72.321428571428569</v>
      </c>
      <c r="B30" s="10">
        <f>B3/28</f>
        <v>94.928571428571431</v>
      </c>
      <c r="C30" s="10">
        <f>C3/28</f>
        <v>0</v>
      </c>
      <c r="D30" s="10">
        <f>D3/28</f>
        <v>0</v>
      </c>
      <c r="E30" s="97" t="s">
        <v>429</v>
      </c>
    </row>
    <row r="31" spans="1:5" x14ac:dyDescent="0.25">
      <c r="A31" s="10">
        <f>A3/29</f>
        <v>69.827586206896555</v>
      </c>
      <c r="B31" s="10">
        <f>B3/29</f>
        <v>91.65517241379311</v>
      </c>
      <c r="C31" s="10">
        <f>C3/29</f>
        <v>0</v>
      </c>
      <c r="D31" s="10">
        <f>D3/29</f>
        <v>0</v>
      </c>
      <c r="E31" s="97" t="s">
        <v>430</v>
      </c>
    </row>
    <row r="32" spans="1:5" x14ac:dyDescent="0.25">
      <c r="A32" s="10">
        <f>A3/30</f>
        <v>67.5</v>
      </c>
      <c r="B32" s="10">
        <f>B3/30</f>
        <v>88.6</v>
      </c>
      <c r="C32" s="10">
        <f>C3/30</f>
        <v>0</v>
      </c>
      <c r="D32" s="10">
        <f>D3/30</f>
        <v>0</v>
      </c>
      <c r="E32" s="97" t="s">
        <v>431</v>
      </c>
    </row>
    <row r="33" spans="1:5" x14ac:dyDescent="0.25">
      <c r="A33" s="10">
        <f>A3/31</f>
        <v>65.322580645161295</v>
      </c>
      <c r="B33" s="10">
        <f>B3/31</f>
        <v>85.741935483870961</v>
      </c>
      <c r="C33" s="10">
        <f>C3/31</f>
        <v>0</v>
      </c>
      <c r="D33" s="10">
        <f>D3/31</f>
        <v>0</v>
      </c>
      <c r="E33" s="97" t="s">
        <v>432</v>
      </c>
    </row>
    <row r="34" spans="1:5" x14ac:dyDescent="0.25">
      <c r="A34" s="10">
        <f>A3/32</f>
        <v>63.28125</v>
      </c>
      <c r="B34" s="10">
        <f>B3/32</f>
        <v>83.0625</v>
      </c>
      <c r="C34" s="10">
        <f>C3/32</f>
        <v>0</v>
      </c>
      <c r="D34" s="10">
        <f>D3/32</f>
        <v>0</v>
      </c>
      <c r="E34" s="97" t="s">
        <v>433</v>
      </c>
    </row>
    <row r="35" spans="1:5" x14ac:dyDescent="0.25">
      <c r="A35" s="10">
        <f>A3/33</f>
        <v>61.363636363636367</v>
      </c>
      <c r="B35" s="10">
        <f>B3/33</f>
        <v>80.545454545454547</v>
      </c>
      <c r="C35" s="10">
        <f>C3/33</f>
        <v>0</v>
      </c>
      <c r="D35" s="10">
        <f>D3/33</f>
        <v>0</v>
      </c>
      <c r="E35" s="97" t="s">
        <v>434</v>
      </c>
    </row>
    <row r="36" spans="1:5" x14ac:dyDescent="0.25">
      <c r="A36" s="10">
        <f>A3/34</f>
        <v>59.558823529411768</v>
      </c>
      <c r="B36" s="10">
        <f>B3/34</f>
        <v>78.17647058823529</v>
      </c>
      <c r="C36" s="10">
        <f>C3/34</f>
        <v>0</v>
      </c>
      <c r="D36" s="10">
        <f>D3/34</f>
        <v>0</v>
      </c>
      <c r="E36" s="97" t="s">
        <v>435</v>
      </c>
    </row>
    <row r="37" spans="1:5" x14ac:dyDescent="0.25">
      <c r="A37" s="10">
        <f>A3/35</f>
        <v>57.857142857142854</v>
      </c>
      <c r="B37" s="10">
        <f>B3/35</f>
        <v>75.942857142857136</v>
      </c>
      <c r="C37" s="10">
        <f>C3/35</f>
        <v>0</v>
      </c>
      <c r="D37" s="10">
        <f>D3/35</f>
        <v>0</v>
      </c>
      <c r="E37" s="97" t="s">
        <v>436</v>
      </c>
    </row>
    <row r="38" spans="1:5" x14ac:dyDescent="0.25">
      <c r="A38" s="10">
        <f>A3/36</f>
        <v>56.25</v>
      </c>
      <c r="B38" s="10">
        <f>B3/36</f>
        <v>73.833333333333329</v>
      </c>
      <c r="C38" s="10">
        <f>C3/36</f>
        <v>0</v>
      </c>
      <c r="D38" s="10">
        <f>D3/36</f>
        <v>0</v>
      </c>
      <c r="E38" s="97" t="s">
        <v>437</v>
      </c>
    </row>
    <row r="39" spans="1:5" x14ac:dyDescent="0.25">
      <c r="A39" s="13"/>
      <c r="B39" s="13"/>
      <c r="C39" s="13"/>
      <c r="D39" s="13"/>
    </row>
    <row r="40" spans="1:5" ht="15.5" x14ac:dyDescent="0.35">
      <c r="A40" s="14">
        <f>A115/$D$43-0.499999999</f>
        <v>3.3092550800067717</v>
      </c>
      <c r="B40" s="14">
        <f>B115/$D$43-0.499999999</f>
        <v>4.5000000010000001</v>
      </c>
      <c r="C40" s="14">
        <f>C115/$D$43-0.499999999</f>
        <v>-0.49999999899999997</v>
      </c>
      <c r="D40" s="14">
        <f>D115/$D$43-0.499999999</f>
        <v>-0.49999999899999997</v>
      </c>
    </row>
    <row r="41" spans="1:5" ht="15.5" x14ac:dyDescent="0.35">
      <c r="A41" s="15" t="str">
        <f>A2</f>
        <v>ÖVP</v>
      </c>
      <c r="B41" s="15" t="str">
        <f>B2</f>
        <v>SPÖ</v>
      </c>
      <c r="C41" s="15" t="str">
        <f>C2</f>
        <v>FPÖ</v>
      </c>
      <c r="D41" s="15" t="str">
        <f>D2</f>
        <v>GRÜNE</v>
      </c>
    </row>
    <row r="42" spans="1:5" x14ac:dyDescent="0.25">
      <c r="A42" s="16" t="s">
        <v>356</v>
      </c>
      <c r="B42" s="17"/>
      <c r="C42" s="17"/>
      <c r="D42" s="17">
        <f>VALUE(Gesamtergebnis!G36)</f>
        <v>8</v>
      </c>
    </row>
    <row r="43" spans="1:5" x14ac:dyDescent="0.25">
      <c r="A43" s="18" t="s">
        <v>357</v>
      </c>
      <c r="B43" s="19">
        <f>F3</f>
        <v>0</v>
      </c>
      <c r="C43" s="20" t="s">
        <v>358</v>
      </c>
      <c r="D43" s="21">
        <f>A111</f>
        <v>531.6</v>
      </c>
    </row>
    <row r="44" spans="1:5" x14ac:dyDescent="0.25">
      <c r="A44" s="22"/>
      <c r="B44" s="22"/>
      <c r="C44" s="22"/>
      <c r="D44" s="22"/>
    </row>
    <row r="45" spans="1:5" ht="15.5" x14ac:dyDescent="0.35">
      <c r="A45" s="23"/>
      <c r="B45" s="23"/>
      <c r="C45" s="23"/>
      <c r="D45" s="23"/>
    </row>
    <row r="50" spans="1:4" x14ac:dyDescent="0.25">
      <c r="A50">
        <f t="shared" ref="A50:D69" si="0">RANK(A115,$A$115:$D$150)</f>
        <v>2</v>
      </c>
      <c r="B50">
        <f t="shared" si="0"/>
        <v>1</v>
      </c>
      <c r="C50">
        <f t="shared" si="0"/>
        <v>73</v>
      </c>
      <c r="D50">
        <f t="shared" si="0"/>
        <v>73</v>
      </c>
    </row>
    <row r="51" spans="1:4" x14ac:dyDescent="0.25">
      <c r="A51">
        <f t="shared" si="0"/>
        <v>4</v>
      </c>
      <c r="B51">
        <f t="shared" si="0"/>
        <v>3</v>
      </c>
      <c r="C51">
        <f t="shared" si="0"/>
        <v>73</v>
      </c>
      <c r="D51">
        <f t="shared" si="0"/>
        <v>73</v>
      </c>
    </row>
    <row r="52" spans="1:4" x14ac:dyDescent="0.25">
      <c r="A52">
        <f t="shared" si="0"/>
        <v>6</v>
      </c>
      <c r="B52">
        <f t="shared" si="0"/>
        <v>5</v>
      </c>
      <c r="C52">
        <f t="shared" si="0"/>
        <v>73</v>
      </c>
      <c r="D52">
        <f t="shared" si="0"/>
        <v>73</v>
      </c>
    </row>
    <row r="53" spans="1:4" x14ac:dyDescent="0.25">
      <c r="A53">
        <f t="shared" si="0"/>
        <v>9</v>
      </c>
      <c r="B53">
        <f t="shared" si="0"/>
        <v>7</v>
      </c>
      <c r="C53">
        <f t="shared" si="0"/>
        <v>73</v>
      </c>
      <c r="D53">
        <f t="shared" si="0"/>
        <v>73</v>
      </c>
    </row>
    <row r="54" spans="1:4" x14ac:dyDescent="0.25">
      <c r="A54">
        <f t="shared" si="0"/>
        <v>11</v>
      </c>
      <c r="B54">
        <f t="shared" si="0"/>
        <v>8</v>
      </c>
      <c r="C54">
        <f t="shared" si="0"/>
        <v>73</v>
      </c>
      <c r="D54">
        <f t="shared" si="0"/>
        <v>73</v>
      </c>
    </row>
    <row r="55" spans="1:4" x14ac:dyDescent="0.25">
      <c r="A55">
        <f t="shared" si="0"/>
        <v>13</v>
      </c>
      <c r="B55">
        <f t="shared" si="0"/>
        <v>10</v>
      </c>
      <c r="C55">
        <f t="shared" si="0"/>
        <v>73</v>
      </c>
      <c r="D55">
        <f t="shared" si="0"/>
        <v>73</v>
      </c>
    </row>
    <row r="56" spans="1:4" x14ac:dyDescent="0.25">
      <c r="A56">
        <f t="shared" si="0"/>
        <v>16</v>
      </c>
      <c r="B56">
        <f t="shared" si="0"/>
        <v>12</v>
      </c>
      <c r="C56">
        <f t="shared" si="0"/>
        <v>73</v>
      </c>
      <c r="D56">
        <f t="shared" si="0"/>
        <v>73</v>
      </c>
    </row>
    <row r="57" spans="1:4" x14ac:dyDescent="0.25">
      <c r="A57">
        <f t="shared" si="0"/>
        <v>18</v>
      </c>
      <c r="B57">
        <f t="shared" si="0"/>
        <v>14</v>
      </c>
      <c r="C57">
        <f t="shared" si="0"/>
        <v>73</v>
      </c>
      <c r="D57">
        <f t="shared" si="0"/>
        <v>73</v>
      </c>
    </row>
    <row r="58" spans="1:4" x14ac:dyDescent="0.25">
      <c r="A58">
        <f t="shared" si="0"/>
        <v>20</v>
      </c>
      <c r="B58">
        <f t="shared" si="0"/>
        <v>15</v>
      </c>
      <c r="C58">
        <f t="shared" si="0"/>
        <v>73</v>
      </c>
      <c r="D58">
        <f t="shared" si="0"/>
        <v>73</v>
      </c>
    </row>
    <row r="59" spans="1:4" x14ac:dyDescent="0.25">
      <c r="A59">
        <f t="shared" si="0"/>
        <v>23</v>
      </c>
      <c r="B59">
        <f t="shared" si="0"/>
        <v>17</v>
      </c>
      <c r="C59">
        <f t="shared" si="0"/>
        <v>73</v>
      </c>
      <c r="D59">
        <f t="shared" si="0"/>
        <v>73</v>
      </c>
    </row>
    <row r="60" spans="1:4" x14ac:dyDescent="0.25">
      <c r="A60">
        <f t="shared" si="0"/>
        <v>25</v>
      </c>
      <c r="B60">
        <f t="shared" si="0"/>
        <v>19</v>
      </c>
      <c r="C60">
        <f t="shared" si="0"/>
        <v>73</v>
      </c>
      <c r="D60">
        <f t="shared" si="0"/>
        <v>73</v>
      </c>
    </row>
    <row r="61" spans="1:4" x14ac:dyDescent="0.25">
      <c r="A61">
        <f t="shared" si="0"/>
        <v>27</v>
      </c>
      <c r="B61">
        <f t="shared" si="0"/>
        <v>21</v>
      </c>
      <c r="C61">
        <f t="shared" si="0"/>
        <v>73</v>
      </c>
      <c r="D61">
        <f t="shared" si="0"/>
        <v>73</v>
      </c>
    </row>
    <row r="62" spans="1:4" x14ac:dyDescent="0.25">
      <c r="A62">
        <f t="shared" si="0"/>
        <v>30</v>
      </c>
      <c r="B62">
        <f t="shared" si="0"/>
        <v>22</v>
      </c>
      <c r="C62">
        <f t="shared" si="0"/>
        <v>73</v>
      </c>
      <c r="D62">
        <f t="shared" si="0"/>
        <v>73</v>
      </c>
    </row>
    <row r="63" spans="1:4" x14ac:dyDescent="0.25">
      <c r="A63">
        <f t="shared" si="0"/>
        <v>32</v>
      </c>
      <c r="B63">
        <f t="shared" si="0"/>
        <v>24</v>
      </c>
      <c r="C63">
        <f t="shared" si="0"/>
        <v>73</v>
      </c>
      <c r="D63">
        <f t="shared" si="0"/>
        <v>73</v>
      </c>
    </row>
    <row r="64" spans="1:4" x14ac:dyDescent="0.25">
      <c r="A64">
        <f t="shared" si="0"/>
        <v>34</v>
      </c>
      <c r="B64">
        <f t="shared" si="0"/>
        <v>26</v>
      </c>
      <c r="C64">
        <f t="shared" si="0"/>
        <v>73</v>
      </c>
      <c r="D64">
        <f t="shared" si="0"/>
        <v>73</v>
      </c>
    </row>
    <row r="65" spans="1:4" x14ac:dyDescent="0.25">
      <c r="A65">
        <f t="shared" si="0"/>
        <v>37</v>
      </c>
      <c r="B65">
        <f t="shared" si="0"/>
        <v>28</v>
      </c>
      <c r="C65">
        <f t="shared" si="0"/>
        <v>73</v>
      </c>
      <c r="D65">
        <f t="shared" si="0"/>
        <v>73</v>
      </c>
    </row>
    <row r="66" spans="1:4" x14ac:dyDescent="0.25">
      <c r="A66">
        <f t="shared" si="0"/>
        <v>39</v>
      </c>
      <c r="B66">
        <f t="shared" si="0"/>
        <v>29</v>
      </c>
      <c r="C66">
        <f t="shared" si="0"/>
        <v>73</v>
      </c>
      <c r="D66">
        <f t="shared" si="0"/>
        <v>73</v>
      </c>
    </row>
    <row r="67" spans="1:4" x14ac:dyDescent="0.25">
      <c r="A67">
        <f t="shared" si="0"/>
        <v>41</v>
      </c>
      <c r="B67">
        <f t="shared" si="0"/>
        <v>31</v>
      </c>
      <c r="C67">
        <f t="shared" si="0"/>
        <v>73</v>
      </c>
      <c r="D67">
        <f t="shared" si="0"/>
        <v>73</v>
      </c>
    </row>
    <row r="68" spans="1:4" x14ac:dyDescent="0.25">
      <c r="A68">
        <f t="shared" si="0"/>
        <v>43</v>
      </c>
      <c r="B68">
        <f t="shared" si="0"/>
        <v>33</v>
      </c>
      <c r="C68">
        <f t="shared" si="0"/>
        <v>73</v>
      </c>
      <c r="D68">
        <f t="shared" si="0"/>
        <v>73</v>
      </c>
    </row>
    <row r="69" spans="1:4" x14ac:dyDescent="0.25">
      <c r="A69">
        <f t="shared" si="0"/>
        <v>46</v>
      </c>
      <c r="B69">
        <f t="shared" si="0"/>
        <v>35</v>
      </c>
      <c r="C69">
        <f t="shared" si="0"/>
        <v>73</v>
      </c>
      <c r="D69">
        <f t="shared" si="0"/>
        <v>73</v>
      </c>
    </row>
    <row r="70" spans="1:4" x14ac:dyDescent="0.25">
      <c r="A70">
        <f t="shared" ref="A70:D83" si="1">RANK(A135,$A$115:$D$150)</f>
        <v>48</v>
      </c>
      <c r="B70">
        <f t="shared" si="1"/>
        <v>36</v>
      </c>
      <c r="C70">
        <f t="shared" si="1"/>
        <v>73</v>
      </c>
      <c r="D70">
        <f t="shared" si="1"/>
        <v>73</v>
      </c>
    </row>
    <row r="71" spans="1:4" x14ac:dyDescent="0.25">
      <c r="A71">
        <f t="shared" si="1"/>
        <v>50</v>
      </c>
      <c r="B71">
        <f t="shared" si="1"/>
        <v>38</v>
      </c>
      <c r="C71">
        <f t="shared" si="1"/>
        <v>73</v>
      </c>
      <c r="D71">
        <f t="shared" si="1"/>
        <v>73</v>
      </c>
    </row>
    <row r="72" spans="1:4" x14ac:dyDescent="0.25">
      <c r="A72">
        <f t="shared" si="1"/>
        <v>53</v>
      </c>
      <c r="B72">
        <f t="shared" si="1"/>
        <v>40</v>
      </c>
      <c r="C72">
        <f t="shared" si="1"/>
        <v>73</v>
      </c>
      <c r="D72">
        <f t="shared" si="1"/>
        <v>73</v>
      </c>
    </row>
    <row r="73" spans="1:4" x14ac:dyDescent="0.25">
      <c r="A73">
        <f t="shared" si="1"/>
        <v>55</v>
      </c>
      <c r="B73">
        <f t="shared" si="1"/>
        <v>42</v>
      </c>
      <c r="C73">
        <f t="shared" si="1"/>
        <v>73</v>
      </c>
      <c r="D73">
        <f t="shared" si="1"/>
        <v>73</v>
      </c>
    </row>
    <row r="74" spans="1:4" x14ac:dyDescent="0.25">
      <c r="A74">
        <f t="shared" si="1"/>
        <v>57</v>
      </c>
      <c r="B74">
        <f t="shared" si="1"/>
        <v>44</v>
      </c>
      <c r="C74">
        <f t="shared" si="1"/>
        <v>73</v>
      </c>
      <c r="D74">
        <f t="shared" si="1"/>
        <v>73</v>
      </c>
    </row>
    <row r="75" spans="1:4" x14ac:dyDescent="0.25">
      <c r="A75">
        <f t="shared" si="1"/>
        <v>60</v>
      </c>
      <c r="B75">
        <f t="shared" si="1"/>
        <v>45</v>
      </c>
      <c r="C75">
        <f t="shared" si="1"/>
        <v>73</v>
      </c>
      <c r="D75">
        <f t="shared" si="1"/>
        <v>73</v>
      </c>
    </row>
    <row r="76" spans="1:4" x14ac:dyDescent="0.25">
      <c r="A76">
        <f t="shared" si="1"/>
        <v>62</v>
      </c>
      <c r="B76">
        <f t="shared" si="1"/>
        <v>47</v>
      </c>
      <c r="C76">
        <f t="shared" si="1"/>
        <v>73</v>
      </c>
      <c r="D76">
        <f t="shared" si="1"/>
        <v>73</v>
      </c>
    </row>
    <row r="77" spans="1:4" x14ac:dyDescent="0.25">
      <c r="A77">
        <f t="shared" si="1"/>
        <v>64</v>
      </c>
      <c r="B77">
        <f t="shared" si="1"/>
        <v>49</v>
      </c>
      <c r="C77">
        <f t="shared" si="1"/>
        <v>73</v>
      </c>
      <c r="D77">
        <f t="shared" si="1"/>
        <v>73</v>
      </c>
    </row>
    <row r="78" spans="1:4" x14ac:dyDescent="0.25">
      <c r="A78">
        <f t="shared" si="1"/>
        <v>65</v>
      </c>
      <c r="B78">
        <f t="shared" si="1"/>
        <v>51</v>
      </c>
      <c r="C78">
        <f t="shared" si="1"/>
        <v>73</v>
      </c>
      <c r="D78">
        <f t="shared" si="1"/>
        <v>73</v>
      </c>
    </row>
    <row r="79" spans="1:4" x14ac:dyDescent="0.25">
      <c r="A79">
        <f t="shared" si="1"/>
        <v>66</v>
      </c>
      <c r="B79">
        <f t="shared" si="1"/>
        <v>52</v>
      </c>
      <c r="C79">
        <f t="shared" si="1"/>
        <v>73</v>
      </c>
      <c r="D79">
        <f t="shared" si="1"/>
        <v>73</v>
      </c>
    </row>
    <row r="80" spans="1:4" x14ac:dyDescent="0.25">
      <c r="A80">
        <f t="shared" si="1"/>
        <v>67</v>
      </c>
      <c r="B80">
        <f t="shared" si="1"/>
        <v>54</v>
      </c>
      <c r="C80">
        <f t="shared" si="1"/>
        <v>73</v>
      </c>
      <c r="D80">
        <f t="shared" si="1"/>
        <v>73</v>
      </c>
    </row>
    <row r="81" spans="1:4" x14ac:dyDescent="0.25">
      <c r="A81">
        <f t="shared" si="1"/>
        <v>68</v>
      </c>
      <c r="B81">
        <f t="shared" si="1"/>
        <v>56</v>
      </c>
      <c r="C81">
        <f t="shared" si="1"/>
        <v>73</v>
      </c>
      <c r="D81">
        <f t="shared" si="1"/>
        <v>73</v>
      </c>
    </row>
    <row r="82" spans="1:4" x14ac:dyDescent="0.25">
      <c r="A82">
        <f t="shared" si="1"/>
        <v>69</v>
      </c>
      <c r="B82">
        <f t="shared" si="1"/>
        <v>58</v>
      </c>
      <c r="C82">
        <f t="shared" si="1"/>
        <v>73</v>
      </c>
      <c r="D82">
        <f t="shared" si="1"/>
        <v>73</v>
      </c>
    </row>
    <row r="83" spans="1:4" x14ac:dyDescent="0.25">
      <c r="A83">
        <f t="shared" si="1"/>
        <v>70</v>
      </c>
      <c r="B83">
        <f t="shared" si="1"/>
        <v>59</v>
      </c>
      <c r="C83">
        <f t="shared" si="1"/>
        <v>73</v>
      </c>
      <c r="D83">
        <f t="shared" si="1"/>
        <v>73</v>
      </c>
    </row>
    <row r="85" spans="1:4" x14ac:dyDescent="0.25">
      <c r="A85">
        <f>IF(A50=$D$42,A115,0)</f>
        <v>0</v>
      </c>
      <c r="B85">
        <f>IF(B50=$D$42,B115,0)</f>
        <v>0</v>
      </c>
      <c r="C85">
        <f>IF(C50=$D$42,C115,0)</f>
        <v>0</v>
      </c>
      <c r="D85">
        <f>IF(D50=$D$42,D115,0)</f>
        <v>0</v>
      </c>
    </row>
    <row r="86" spans="1:4" x14ac:dyDescent="0.25">
      <c r="A86">
        <f t="shared" ref="A86:D101" si="2">IF(A51=$D$42,A116,0)</f>
        <v>0</v>
      </c>
      <c r="B86">
        <f t="shared" si="2"/>
        <v>0</v>
      </c>
      <c r="C86">
        <f t="shared" si="2"/>
        <v>0</v>
      </c>
      <c r="D86">
        <f t="shared" si="2"/>
        <v>0</v>
      </c>
    </row>
    <row r="87" spans="1:4" x14ac:dyDescent="0.25">
      <c r="A87">
        <f t="shared" si="2"/>
        <v>0</v>
      </c>
      <c r="B87">
        <f t="shared" si="2"/>
        <v>0</v>
      </c>
      <c r="C87">
        <f t="shared" si="2"/>
        <v>0</v>
      </c>
      <c r="D87">
        <f t="shared" si="2"/>
        <v>0</v>
      </c>
    </row>
    <row r="88" spans="1:4" x14ac:dyDescent="0.25">
      <c r="A88">
        <f t="shared" si="2"/>
        <v>0</v>
      </c>
      <c r="B88">
        <f t="shared" si="2"/>
        <v>0</v>
      </c>
      <c r="C88">
        <f t="shared" si="2"/>
        <v>0</v>
      </c>
      <c r="D88">
        <f t="shared" si="2"/>
        <v>0</v>
      </c>
    </row>
    <row r="89" spans="1:4" x14ac:dyDescent="0.25">
      <c r="A89">
        <f t="shared" si="2"/>
        <v>0</v>
      </c>
      <c r="B89">
        <f t="shared" si="2"/>
        <v>531.6</v>
      </c>
      <c r="C89">
        <f t="shared" si="2"/>
        <v>0</v>
      </c>
      <c r="D89">
        <f t="shared" si="2"/>
        <v>0</v>
      </c>
    </row>
    <row r="90" spans="1:4" x14ac:dyDescent="0.25">
      <c r="A90">
        <f t="shared" si="2"/>
        <v>0</v>
      </c>
      <c r="B90">
        <f t="shared" si="2"/>
        <v>0</v>
      </c>
      <c r="C90">
        <f t="shared" si="2"/>
        <v>0</v>
      </c>
      <c r="D90">
        <f t="shared" si="2"/>
        <v>0</v>
      </c>
    </row>
    <row r="91" spans="1:4" x14ac:dyDescent="0.25">
      <c r="A91">
        <f t="shared" si="2"/>
        <v>0</v>
      </c>
      <c r="B91">
        <f t="shared" si="2"/>
        <v>0</v>
      </c>
      <c r="C91">
        <f t="shared" si="2"/>
        <v>0</v>
      </c>
      <c r="D91">
        <f t="shared" si="2"/>
        <v>0</v>
      </c>
    </row>
    <row r="92" spans="1:4" x14ac:dyDescent="0.25">
      <c r="A92">
        <f t="shared" si="2"/>
        <v>0</v>
      </c>
      <c r="B92">
        <f t="shared" si="2"/>
        <v>0</v>
      </c>
      <c r="C92">
        <f t="shared" si="2"/>
        <v>0</v>
      </c>
      <c r="D92">
        <f t="shared" si="2"/>
        <v>0</v>
      </c>
    </row>
    <row r="93" spans="1:4" x14ac:dyDescent="0.25">
      <c r="A93">
        <f t="shared" si="2"/>
        <v>0</v>
      </c>
      <c r="B93">
        <f t="shared" si="2"/>
        <v>0</v>
      </c>
      <c r="C93">
        <f t="shared" si="2"/>
        <v>0</v>
      </c>
      <c r="D93">
        <f t="shared" si="2"/>
        <v>0</v>
      </c>
    </row>
    <row r="94" spans="1:4" x14ac:dyDescent="0.25">
      <c r="A94">
        <f t="shared" si="2"/>
        <v>0</v>
      </c>
      <c r="B94">
        <f t="shared" si="2"/>
        <v>0</v>
      </c>
      <c r="C94">
        <f t="shared" si="2"/>
        <v>0</v>
      </c>
      <c r="D94">
        <f t="shared" si="2"/>
        <v>0</v>
      </c>
    </row>
    <row r="95" spans="1:4" x14ac:dyDescent="0.25">
      <c r="A95">
        <f t="shared" si="2"/>
        <v>0</v>
      </c>
      <c r="B95">
        <f t="shared" si="2"/>
        <v>0</v>
      </c>
      <c r="C95">
        <f t="shared" si="2"/>
        <v>0</v>
      </c>
      <c r="D95">
        <f t="shared" si="2"/>
        <v>0</v>
      </c>
    </row>
    <row r="96" spans="1:4" x14ac:dyDescent="0.25">
      <c r="A96">
        <f t="shared" si="2"/>
        <v>0</v>
      </c>
      <c r="B96">
        <f t="shared" si="2"/>
        <v>0</v>
      </c>
      <c r="C96">
        <f t="shared" si="2"/>
        <v>0</v>
      </c>
      <c r="D96">
        <f t="shared" si="2"/>
        <v>0</v>
      </c>
    </row>
    <row r="97" spans="1:4" x14ac:dyDescent="0.25">
      <c r="A97">
        <f t="shared" si="2"/>
        <v>0</v>
      </c>
      <c r="B97">
        <f t="shared" si="2"/>
        <v>0</v>
      </c>
      <c r="C97">
        <f t="shared" si="2"/>
        <v>0</v>
      </c>
      <c r="D97">
        <f t="shared" si="2"/>
        <v>0</v>
      </c>
    </row>
    <row r="98" spans="1:4" x14ac:dyDescent="0.25">
      <c r="A98">
        <f t="shared" si="2"/>
        <v>0</v>
      </c>
      <c r="B98">
        <f t="shared" si="2"/>
        <v>0</v>
      </c>
      <c r="C98">
        <f t="shared" si="2"/>
        <v>0</v>
      </c>
      <c r="D98">
        <f t="shared" si="2"/>
        <v>0</v>
      </c>
    </row>
    <row r="99" spans="1:4" x14ac:dyDescent="0.25">
      <c r="A99">
        <f t="shared" si="2"/>
        <v>0</v>
      </c>
      <c r="B99">
        <f t="shared" si="2"/>
        <v>0</v>
      </c>
      <c r="C99">
        <f t="shared" si="2"/>
        <v>0</v>
      </c>
      <c r="D99">
        <f t="shared" si="2"/>
        <v>0</v>
      </c>
    </row>
    <row r="100" spans="1:4" x14ac:dyDescent="0.25">
      <c r="A100">
        <f t="shared" si="2"/>
        <v>0</v>
      </c>
      <c r="B100">
        <f t="shared" si="2"/>
        <v>0</v>
      </c>
      <c r="C100">
        <f t="shared" si="2"/>
        <v>0</v>
      </c>
      <c r="D100">
        <f t="shared" si="2"/>
        <v>0</v>
      </c>
    </row>
    <row r="101" spans="1:4" x14ac:dyDescent="0.25">
      <c r="A101">
        <f t="shared" si="2"/>
        <v>0</v>
      </c>
      <c r="B101">
        <f t="shared" si="2"/>
        <v>0</v>
      </c>
      <c r="C101">
        <f t="shared" si="2"/>
        <v>0</v>
      </c>
      <c r="D101">
        <f t="shared" si="2"/>
        <v>0</v>
      </c>
    </row>
    <row r="102" spans="1:4" x14ac:dyDescent="0.25">
      <c r="A102">
        <f t="shared" ref="A102:D110" si="3">IF(A67=$D$42,A132,0)</f>
        <v>0</v>
      </c>
      <c r="B102">
        <f t="shared" si="3"/>
        <v>0</v>
      </c>
      <c r="C102">
        <f t="shared" si="3"/>
        <v>0</v>
      </c>
      <c r="D102">
        <f t="shared" si="3"/>
        <v>0</v>
      </c>
    </row>
    <row r="103" spans="1:4" x14ac:dyDescent="0.25">
      <c r="A103">
        <f t="shared" si="3"/>
        <v>0</v>
      </c>
      <c r="B103">
        <f t="shared" si="3"/>
        <v>0</v>
      </c>
      <c r="C103">
        <f t="shared" si="3"/>
        <v>0</v>
      </c>
      <c r="D103">
        <f t="shared" si="3"/>
        <v>0</v>
      </c>
    </row>
    <row r="104" spans="1:4" x14ac:dyDescent="0.25">
      <c r="A104">
        <f t="shared" si="3"/>
        <v>0</v>
      </c>
      <c r="B104">
        <f t="shared" si="3"/>
        <v>0</v>
      </c>
      <c r="C104">
        <f t="shared" si="3"/>
        <v>0</v>
      </c>
      <c r="D104">
        <f t="shared" si="3"/>
        <v>0</v>
      </c>
    </row>
    <row r="105" spans="1:4" x14ac:dyDescent="0.25">
      <c r="A105">
        <f t="shared" si="3"/>
        <v>0</v>
      </c>
      <c r="B105">
        <f t="shared" si="3"/>
        <v>0</v>
      </c>
      <c r="C105">
        <f t="shared" si="3"/>
        <v>0</v>
      </c>
      <c r="D105">
        <f t="shared" si="3"/>
        <v>0</v>
      </c>
    </row>
    <row r="106" spans="1:4" x14ac:dyDescent="0.25">
      <c r="A106">
        <f t="shared" si="3"/>
        <v>0</v>
      </c>
      <c r="B106">
        <f t="shared" si="3"/>
        <v>0</v>
      </c>
      <c r="C106">
        <f t="shared" si="3"/>
        <v>0</v>
      </c>
      <c r="D106">
        <f t="shared" si="3"/>
        <v>0</v>
      </c>
    </row>
    <row r="107" spans="1:4" x14ac:dyDescent="0.25">
      <c r="A107">
        <f t="shared" si="3"/>
        <v>0</v>
      </c>
      <c r="B107">
        <f t="shared" si="3"/>
        <v>0</v>
      </c>
      <c r="C107">
        <f t="shared" si="3"/>
        <v>0</v>
      </c>
      <c r="D107">
        <f t="shared" si="3"/>
        <v>0</v>
      </c>
    </row>
    <row r="108" spans="1:4" x14ac:dyDescent="0.25">
      <c r="A108">
        <f t="shared" si="3"/>
        <v>0</v>
      </c>
      <c r="B108">
        <f t="shared" si="3"/>
        <v>0</v>
      </c>
      <c r="C108">
        <f t="shared" si="3"/>
        <v>0</v>
      </c>
      <c r="D108">
        <f t="shared" si="3"/>
        <v>0</v>
      </c>
    </row>
    <row r="109" spans="1:4" x14ac:dyDescent="0.25">
      <c r="A109">
        <f t="shared" si="3"/>
        <v>0</v>
      </c>
      <c r="B109">
        <f t="shared" si="3"/>
        <v>0</v>
      </c>
      <c r="C109">
        <f t="shared" si="3"/>
        <v>0</v>
      </c>
      <c r="D109">
        <f t="shared" si="3"/>
        <v>0</v>
      </c>
    </row>
    <row r="110" spans="1:4" x14ac:dyDescent="0.25">
      <c r="A110">
        <f t="shared" si="3"/>
        <v>0</v>
      </c>
      <c r="B110">
        <f t="shared" si="3"/>
        <v>0</v>
      </c>
      <c r="C110">
        <f t="shared" si="3"/>
        <v>0</v>
      </c>
      <c r="D110">
        <f t="shared" si="3"/>
        <v>0</v>
      </c>
    </row>
    <row r="111" spans="1:4" x14ac:dyDescent="0.25">
      <c r="A111" s="8">
        <f>SUM(A85:D110)</f>
        <v>531.6</v>
      </c>
      <c r="B111" s="8"/>
      <c r="C111" s="8"/>
      <c r="D111" s="8"/>
    </row>
    <row r="112" spans="1:4" x14ac:dyDescent="0.25">
      <c r="A112" s="8"/>
      <c r="B112" s="8"/>
      <c r="C112" s="8"/>
      <c r="D112" s="8"/>
    </row>
    <row r="113" spans="1:4" x14ac:dyDescent="0.25">
      <c r="A113" s="8"/>
      <c r="B113" s="8"/>
      <c r="C113" s="8"/>
      <c r="D113" s="8"/>
    </row>
    <row r="114" spans="1:4" x14ac:dyDescent="0.25">
      <c r="A114" s="8"/>
      <c r="B114" s="8"/>
      <c r="C114" s="8"/>
      <c r="D114" s="8"/>
    </row>
    <row r="115" spans="1:4" x14ac:dyDescent="0.25">
      <c r="A115" s="8">
        <f>IF(A3&gt;$F$3,A3,0)</f>
        <v>2025</v>
      </c>
      <c r="B115" s="8">
        <f>IF(B3&gt;$F$3,B3,0)</f>
        <v>2658</v>
      </c>
      <c r="C115" s="8">
        <f>IF(C3&gt;$F$3,C3,0)</f>
        <v>0</v>
      </c>
      <c r="D115" s="8">
        <f>IF(D3&gt;$F$3,D3,0)</f>
        <v>0</v>
      </c>
    </row>
    <row r="116" spans="1:4" x14ac:dyDescent="0.25">
      <c r="A116" s="8">
        <f>A115/2</f>
        <v>1012.5</v>
      </c>
      <c r="B116" s="8">
        <f>B115/2</f>
        <v>1329</v>
      </c>
      <c r="C116" s="8">
        <f>C115/2</f>
        <v>0</v>
      </c>
      <c r="D116" s="8">
        <f>D115/2</f>
        <v>0</v>
      </c>
    </row>
    <row r="117" spans="1:4" x14ac:dyDescent="0.25">
      <c r="A117" s="8">
        <f>A115/3</f>
        <v>675</v>
      </c>
      <c r="B117" s="8">
        <f>B115/3</f>
        <v>886</v>
      </c>
      <c r="C117" s="8">
        <f>C115/3</f>
        <v>0</v>
      </c>
      <c r="D117" s="8">
        <f>D115/3</f>
        <v>0</v>
      </c>
    </row>
    <row r="118" spans="1:4" x14ac:dyDescent="0.25">
      <c r="A118" s="8">
        <f>A115/4</f>
        <v>506.25</v>
      </c>
      <c r="B118" s="8">
        <f>B115/4</f>
        <v>664.5</v>
      </c>
      <c r="C118" s="8">
        <f>C115/4</f>
        <v>0</v>
      </c>
      <c r="D118" s="8">
        <f>D115/4</f>
        <v>0</v>
      </c>
    </row>
    <row r="119" spans="1:4" x14ac:dyDescent="0.25">
      <c r="A119" s="8">
        <f>A115/5</f>
        <v>405</v>
      </c>
      <c r="B119" s="8">
        <f>B115/5</f>
        <v>531.6</v>
      </c>
      <c r="C119" s="8">
        <f>C115/5</f>
        <v>0</v>
      </c>
      <c r="D119" s="8">
        <f>D115/5</f>
        <v>0</v>
      </c>
    </row>
    <row r="120" spans="1:4" x14ac:dyDescent="0.25">
      <c r="A120" s="8">
        <f>A115/6</f>
        <v>337.5</v>
      </c>
      <c r="B120" s="8">
        <f>B115/6</f>
        <v>443</v>
      </c>
      <c r="C120" s="8">
        <f>C115/6</f>
        <v>0</v>
      </c>
      <c r="D120" s="8">
        <f>D115/6</f>
        <v>0</v>
      </c>
    </row>
    <row r="121" spans="1:4" x14ac:dyDescent="0.25">
      <c r="A121" s="8">
        <f>A115/7</f>
        <v>289.28571428571428</v>
      </c>
      <c r="B121" s="8">
        <f>B115/7</f>
        <v>379.71428571428572</v>
      </c>
      <c r="C121" s="8">
        <f>C115/7</f>
        <v>0</v>
      </c>
      <c r="D121" s="8">
        <f>D115/7</f>
        <v>0</v>
      </c>
    </row>
    <row r="122" spans="1:4" x14ac:dyDescent="0.25">
      <c r="A122" s="8">
        <f>A115/8</f>
        <v>253.125</v>
      </c>
      <c r="B122" s="8">
        <f>B115/8</f>
        <v>332.25</v>
      </c>
      <c r="C122" s="8">
        <f>C115/8</f>
        <v>0</v>
      </c>
      <c r="D122" s="8">
        <f>D115/8</f>
        <v>0</v>
      </c>
    </row>
    <row r="123" spans="1:4" x14ac:dyDescent="0.25">
      <c r="A123" s="8">
        <f>A115/9</f>
        <v>225</v>
      </c>
      <c r="B123" s="8">
        <f>B115/9</f>
        <v>295.33333333333331</v>
      </c>
      <c r="C123" s="8">
        <f>C115/9</f>
        <v>0</v>
      </c>
      <c r="D123" s="8">
        <f>D115/9</f>
        <v>0</v>
      </c>
    </row>
    <row r="124" spans="1:4" x14ac:dyDescent="0.25">
      <c r="A124" s="8">
        <f>A115/10</f>
        <v>202.5</v>
      </c>
      <c r="B124" s="8">
        <f>B115/10</f>
        <v>265.8</v>
      </c>
      <c r="C124" s="8">
        <f>C115/10</f>
        <v>0</v>
      </c>
      <c r="D124" s="8">
        <f>D115/10</f>
        <v>0</v>
      </c>
    </row>
    <row r="125" spans="1:4" x14ac:dyDescent="0.25">
      <c r="A125" s="8">
        <f>A115/11</f>
        <v>184.09090909090909</v>
      </c>
      <c r="B125" s="8">
        <f>B115/11</f>
        <v>241.63636363636363</v>
      </c>
      <c r="C125" s="8">
        <f>C115/11</f>
        <v>0</v>
      </c>
      <c r="D125" s="8">
        <f>D115/11</f>
        <v>0</v>
      </c>
    </row>
    <row r="126" spans="1:4" x14ac:dyDescent="0.25">
      <c r="A126" s="8">
        <f>A115/12</f>
        <v>168.75</v>
      </c>
      <c r="B126" s="8">
        <f>B115/12</f>
        <v>221.5</v>
      </c>
      <c r="C126" s="8">
        <f>C115/12</f>
        <v>0</v>
      </c>
      <c r="D126" s="8">
        <f>D115/12</f>
        <v>0</v>
      </c>
    </row>
    <row r="127" spans="1:4" x14ac:dyDescent="0.25">
      <c r="A127">
        <f>A115/13</f>
        <v>155.76923076923077</v>
      </c>
      <c r="B127">
        <f>B115/13</f>
        <v>204.46153846153845</v>
      </c>
      <c r="C127">
        <f>C115/13</f>
        <v>0</v>
      </c>
      <c r="D127">
        <f>D115/13</f>
        <v>0</v>
      </c>
    </row>
    <row r="128" spans="1:4" x14ac:dyDescent="0.25">
      <c r="A128">
        <f>A115/14</f>
        <v>144.64285714285714</v>
      </c>
      <c r="B128">
        <f>B115/14</f>
        <v>189.85714285714286</v>
      </c>
      <c r="C128">
        <f>C115/14</f>
        <v>0</v>
      </c>
      <c r="D128">
        <f>D115/14</f>
        <v>0</v>
      </c>
    </row>
    <row r="129" spans="1:4" x14ac:dyDescent="0.25">
      <c r="A129">
        <f>A115/15</f>
        <v>135</v>
      </c>
      <c r="B129">
        <f>B115/15</f>
        <v>177.2</v>
      </c>
      <c r="C129">
        <f>C115/15</f>
        <v>0</v>
      </c>
      <c r="D129">
        <f>D115/15</f>
        <v>0</v>
      </c>
    </row>
    <row r="130" spans="1:4" x14ac:dyDescent="0.25">
      <c r="A130">
        <f>A115/16</f>
        <v>126.5625</v>
      </c>
      <c r="B130">
        <f>B115/16</f>
        <v>166.125</v>
      </c>
      <c r="C130">
        <f>C115/16</f>
        <v>0</v>
      </c>
      <c r="D130">
        <f>D115/16</f>
        <v>0</v>
      </c>
    </row>
    <row r="131" spans="1:4" x14ac:dyDescent="0.25">
      <c r="A131">
        <f>A115/17</f>
        <v>119.11764705882354</v>
      </c>
      <c r="B131">
        <f>B115/17</f>
        <v>156.35294117647058</v>
      </c>
      <c r="C131">
        <f>C115/17</f>
        <v>0</v>
      </c>
      <c r="D131">
        <f>D115/17</f>
        <v>0</v>
      </c>
    </row>
    <row r="132" spans="1:4" x14ac:dyDescent="0.25">
      <c r="A132">
        <f>A115/18</f>
        <v>112.5</v>
      </c>
      <c r="B132">
        <f>B115/18</f>
        <v>147.66666666666666</v>
      </c>
      <c r="C132">
        <f>C115/18</f>
        <v>0</v>
      </c>
      <c r="D132">
        <f>D115/18</f>
        <v>0</v>
      </c>
    </row>
    <row r="133" spans="1:4" x14ac:dyDescent="0.25">
      <c r="A133">
        <f>A115/19</f>
        <v>106.57894736842105</v>
      </c>
      <c r="B133">
        <f>B115/19</f>
        <v>139.89473684210526</v>
      </c>
      <c r="C133">
        <f>C115/19</f>
        <v>0</v>
      </c>
      <c r="D133">
        <f>D115/19</f>
        <v>0</v>
      </c>
    </row>
    <row r="134" spans="1:4" x14ac:dyDescent="0.25">
      <c r="A134">
        <f>A115/20</f>
        <v>101.25</v>
      </c>
      <c r="B134">
        <f>B115/20</f>
        <v>132.9</v>
      </c>
      <c r="C134">
        <f>C115/20</f>
        <v>0</v>
      </c>
      <c r="D134">
        <f>D115/20</f>
        <v>0</v>
      </c>
    </row>
    <row r="135" spans="1:4" x14ac:dyDescent="0.25">
      <c r="A135">
        <f>A115/21</f>
        <v>96.428571428571431</v>
      </c>
      <c r="B135">
        <f>B115/21</f>
        <v>126.57142857142857</v>
      </c>
      <c r="C135">
        <f>C115/21</f>
        <v>0</v>
      </c>
      <c r="D135">
        <f>D115/21</f>
        <v>0</v>
      </c>
    </row>
    <row r="136" spans="1:4" x14ac:dyDescent="0.25">
      <c r="A136">
        <f>A115/22</f>
        <v>92.045454545454547</v>
      </c>
      <c r="B136">
        <f>B115/22</f>
        <v>120.81818181818181</v>
      </c>
      <c r="C136">
        <f>C115/22</f>
        <v>0</v>
      </c>
      <c r="D136">
        <f>D115/22</f>
        <v>0</v>
      </c>
    </row>
    <row r="137" spans="1:4" x14ac:dyDescent="0.25">
      <c r="A137">
        <f>A115/23</f>
        <v>88.043478260869563</v>
      </c>
      <c r="B137">
        <f>B115/23</f>
        <v>115.56521739130434</v>
      </c>
      <c r="C137">
        <f>C115/23</f>
        <v>0</v>
      </c>
      <c r="D137">
        <f>D115/23</f>
        <v>0</v>
      </c>
    </row>
    <row r="138" spans="1:4" x14ac:dyDescent="0.25">
      <c r="A138">
        <f>A115/24</f>
        <v>84.375</v>
      </c>
      <c r="B138">
        <f>B115/24</f>
        <v>110.75</v>
      </c>
      <c r="C138">
        <f>C115/24</f>
        <v>0</v>
      </c>
      <c r="D138">
        <f>D115/24</f>
        <v>0</v>
      </c>
    </row>
    <row r="139" spans="1:4" x14ac:dyDescent="0.25">
      <c r="A139">
        <f>A115/25</f>
        <v>81</v>
      </c>
      <c r="B139">
        <f>B115/25</f>
        <v>106.32</v>
      </c>
      <c r="C139">
        <f>C115/25</f>
        <v>0</v>
      </c>
      <c r="D139">
        <f>D115/25</f>
        <v>0</v>
      </c>
    </row>
    <row r="140" spans="1:4" x14ac:dyDescent="0.25">
      <c r="A140">
        <f>A115/26</f>
        <v>77.884615384615387</v>
      </c>
      <c r="B140">
        <f>B115/26</f>
        <v>102.23076923076923</v>
      </c>
      <c r="C140">
        <f>C115/26</f>
        <v>0</v>
      </c>
      <c r="D140">
        <f>D115/26</f>
        <v>0</v>
      </c>
    </row>
    <row r="141" spans="1:4" x14ac:dyDescent="0.25">
      <c r="A141">
        <f>A115/27</f>
        <v>75</v>
      </c>
      <c r="B141">
        <f>B115/27</f>
        <v>98.444444444444443</v>
      </c>
      <c r="C141">
        <f>C115/27</f>
        <v>0</v>
      </c>
      <c r="D141">
        <f>D115/27</f>
        <v>0</v>
      </c>
    </row>
    <row r="142" spans="1:4" x14ac:dyDescent="0.25">
      <c r="A142">
        <f>A115/28</f>
        <v>72.321428571428569</v>
      </c>
      <c r="B142">
        <f>B115/28</f>
        <v>94.928571428571431</v>
      </c>
      <c r="C142">
        <f>C115/28</f>
        <v>0</v>
      </c>
      <c r="D142">
        <f>D115/28</f>
        <v>0</v>
      </c>
    </row>
    <row r="143" spans="1:4" x14ac:dyDescent="0.25">
      <c r="A143">
        <f>A115/29</f>
        <v>69.827586206896555</v>
      </c>
      <c r="B143">
        <f>B115/29</f>
        <v>91.65517241379311</v>
      </c>
      <c r="C143">
        <f>C115/29</f>
        <v>0</v>
      </c>
      <c r="D143">
        <f>D115/29</f>
        <v>0</v>
      </c>
    </row>
    <row r="144" spans="1:4" x14ac:dyDescent="0.25">
      <c r="A144">
        <f>A115/30</f>
        <v>67.5</v>
      </c>
      <c r="B144">
        <f>B115/30</f>
        <v>88.6</v>
      </c>
      <c r="C144">
        <f>C115/30</f>
        <v>0</v>
      </c>
      <c r="D144">
        <f>D115/30</f>
        <v>0</v>
      </c>
    </row>
    <row r="145" spans="1:4" x14ac:dyDescent="0.25">
      <c r="A145">
        <f>A115/31</f>
        <v>65.322580645161295</v>
      </c>
      <c r="B145">
        <f>B115/31</f>
        <v>85.741935483870961</v>
      </c>
      <c r="C145">
        <f>C115/31</f>
        <v>0</v>
      </c>
      <c r="D145">
        <f>D115/31</f>
        <v>0</v>
      </c>
    </row>
    <row r="146" spans="1:4" x14ac:dyDescent="0.25">
      <c r="A146">
        <f>A115/32</f>
        <v>63.28125</v>
      </c>
      <c r="B146">
        <f>B115/32</f>
        <v>83.0625</v>
      </c>
      <c r="C146">
        <f>C115/32</f>
        <v>0</v>
      </c>
      <c r="D146">
        <f>D115/32</f>
        <v>0</v>
      </c>
    </row>
    <row r="147" spans="1:4" x14ac:dyDescent="0.25">
      <c r="A147">
        <f>A115/33</f>
        <v>61.363636363636367</v>
      </c>
      <c r="B147">
        <f>B115/33</f>
        <v>80.545454545454547</v>
      </c>
      <c r="C147">
        <f>C115/33</f>
        <v>0</v>
      </c>
      <c r="D147">
        <f>D115/33</f>
        <v>0</v>
      </c>
    </row>
    <row r="148" spans="1:4" x14ac:dyDescent="0.25">
      <c r="A148">
        <f>A115/34</f>
        <v>59.558823529411768</v>
      </c>
      <c r="B148">
        <f>B115/34</f>
        <v>78.17647058823529</v>
      </c>
      <c r="C148">
        <f>C115/34</f>
        <v>0</v>
      </c>
      <c r="D148">
        <f>D115/34</f>
        <v>0</v>
      </c>
    </row>
    <row r="149" spans="1:4" x14ac:dyDescent="0.25">
      <c r="A149">
        <f>A115/35</f>
        <v>57.857142857142854</v>
      </c>
      <c r="B149">
        <f>B115/35</f>
        <v>75.942857142857136</v>
      </c>
      <c r="C149">
        <f>C115/35</f>
        <v>0</v>
      </c>
      <c r="D149">
        <f>D115/35</f>
        <v>0</v>
      </c>
    </row>
    <row r="150" spans="1:4" x14ac:dyDescent="0.25">
      <c r="A150">
        <f>A115/36</f>
        <v>56.25</v>
      </c>
      <c r="B150">
        <f>B115/36</f>
        <v>73.833333333333329</v>
      </c>
      <c r="C150">
        <f>C115/36</f>
        <v>0</v>
      </c>
      <c r="D150">
        <f>D115/36</f>
        <v>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Eingabe2023</vt:lpstr>
      <vt:lpstr>Gesamtergebnis</vt:lpstr>
      <vt:lpstr>Wahlkarten</vt:lpstr>
      <vt:lpstr>alle Daten</vt:lpstr>
      <vt:lpstr>Diagramme neu</vt:lpstr>
      <vt:lpstr>Diagramme druck</vt:lpstr>
      <vt:lpstr>Druckbericht</vt:lpstr>
      <vt:lpstr>minmax</vt:lpstr>
      <vt:lpstr>nicht lösch</vt:lpstr>
      <vt:lpstr>nicht löschen</vt:lpstr>
      <vt:lpstr>'alle Daten'!Druckbereich</vt:lpstr>
      <vt:lpstr>Druckbericht!Druckbereich</vt:lpstr>
      <vt:lpstr>Eingabe2023!Druckbereich</vt:lpstr>
      <vt:lpstr>Gesamtergebnis!Druckbereich</vt:lpstr>
      <vt:lpstr>minmax!Druckbereich</vt:lpstr>
      <vt:lpstr>'alle Daten'!Drucktitel</vt:lpstr>
      <vt:lpstr>Druckbericht!Drucktitel</vt:lpstr>
      <vt:lpstr>Eingabe2023!Drucktitel</vt:lpstr>
      <vt:lpstr>minmax!Drucktitel</vt:lpstr>
    </vt:vector>
  </TitlesOfParts>
  <Company>Amt der Bgld. Landesregierung, Abteilung 4a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LK Wahl 2003</dc:title>
  <dc:creator>Ing. Peter Palkovits</dc:creator>
  <cp:lastModifiedBy>Wenzl Alexander</cp:lastModifiedBy>
  <cp:lastPrinted>2023-03-27T16:08:23Z</cp:lastPrinted>
  <dcterms:created xsi:type="dcterms:W3CDTF">2000-11-16T06:32:19Z</dcterms:created>
  <dcterms:modified xsi:type="dcterms:W3CDTF">2023-03-27T16:51:16Z</dcterms:modified>
</cp:coreProperties>
</file>