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4A\KAMMERWAHL18\"/>
    </mc:Choice>
  </mc:AlternateContent>
  <bookViews>
    <workbookView xWindow="-15" yWindow="-15" windowWidth="4860" windowHeight="4740" tabRatio="1000" activeTab="6"/>
  </bookViews>
  <sheets>
    <sheet name="Eingabe2018" sheetId="3" r:id="rId1"/>
    <sheet name="Gesamtergebnis" sheetId="1" r:id="rId2"/>
    <sheet name="Wahlkarten" sheetId="4" r:id="rId3"/>
    <sheet name="Tabelle1" sheetId="33" r:id="rId4"/>
    <sheet name="alle Daten" sheetId="10" r:id="rId5"/>
    <sheet name="Diagramme 1" sheetId="20" r:id="rId6"/>
    <sheet name="GR Ges" sheetId="29" r:id="rId7"/>
    <sheet name="GR_ND_EU" sheetId="27" r:id="rId8"/>
    <sheet name="GR_MA OP" sheetId="30" r:id="rId9"/>
    <sheet name="GR_OW GS" sheetId="28" r:id="rId10"/>
    <sheet name="GR_JE" sheetId="31" r:id="rId11"/>
    <sheet name="Druckbericht" sheetId="9" r:id="rId12"/>
    <sheet name="DruckGes" sheetId="32" r:id="rId13"/>
    <sheet name="minmax" sheetId="22" r:id="rId14"/>
    <sheet name="nicht lösch" sheetId="24" r:id="rId15"/>
    <sheet name="nicht löschen" sheetId="2" r:id="rId16"/>
  </sheets>
  <externalReferences>
    <externalReference r:id="rId17"/>
  </externalReferences>
  <definedNames>
    <definedName name="AccessDatabase" hidden="1">"S:\excel\Palko\Landesrat\LK Wahl 2003\dreiervariante2.mdb"</definedName>
    <definedName name="Button_1">"dreiervariante2_Vergleich_Liste"</definedName>
    <definedName name="Button_3">"dreiervariante2_Vergleich_Liste"</definedName>
    <definedName name="Button_4">"dreiervariante2_Vergleich_Liste"</definedName>
    <definedName name="dreiervariante2_Vergleich_Liste">#REF!</definedName>
    <definedName name="_xlnm.Print_Area" localSheetId="4">'alle Daten'!$B$2:$AI$216</definedName>
    <definedName name="_xlnm.Print_Area" localSheetId="11">Druckbericht!$B$1:$V$222</definedName>
    <definedName name="_xlnm.Print_Area" localSheetId="0">Eingabe2018!$B$2:$K$184</definedName>
    <definedName name="_xlnm.Print_Area" localSheetId="1">Gesamtergebnis!$A$1:$I$44</definedName>
    <definedName name="_xlnm.Print_Area" localSheetId="6">'GR Ges'!$A$1:$H$61</definedName>
    <definedName name="_xlnm.Print_Area" localSheetId="10">GR_JE!$A$1:$N$31</definedName>
    <definedName name="_xlnm.Print_Area" localSheetId="8">'GR_MA OP'!$A$1:$N$42</definedName>
    <definedName name="_xlnm.Print_Area" localSheetId="7">GR_ND_EU!$A$1:$O$43</definedName>
    <definedName name="_xlnm.Print_Area" localSheetId="9">'GR_OW GS'!$A$1:$N$42</definedName>
    <definedName name="_xlnm.Print_Area" localSheetId="13">minmax!$B$1:$S$218</definedName>
    <definedName name="_xlnm.Print_Titles" localSheetId="4">'alle Daten'!$2:$3</definedName>
    <definedName name="_xlnm.Print_Titles" localSheetId="11">Druckbericht!$1:$3</definedName>
    <definedName name="_xlnm.Print_Titles" localSheetId="0">Eingabe2018!$1:$1</definedName>
    <definedName name="_xlnm.Print_Titles" localSheetId="13">minmax!$1:$3</definedName>
  </definedNames>
  <calcPr calcId="162913"/>
</workbook>
</file>

<file path=xl/calcChain.xml><?xml version="1.0" encoding="utf-8"?>
<calcChain xmlns="http://schemas.openxmlformats.org/spreadsheetml/2006/main">
  <c r="S13" i="32" l="1"/>
  <c r="P13" i="32"/>
  <c r="M13" i="32"/>
  <c r="R13" i="32"/>
  <c r="O13" i="32"/>
  <c r="L13" i="32"/>
  <c r="Q13" i="32"/>
  <c r="N13" i="32"/>
  <c r="K13" i="32"/>
  <c r="J13" i="32"/>
  <c r="I13" i="32"/>
  <c r="H13" i="32"/>
  <c r="H6" i="32"/>
  <c r="I6" i="32"/>
  <c r="J6" i="32"/>
  <c r="K6" i="32"/>
  <c r="L6" i="32"/>
  <c r="M6" i="32"/>
  <c r="N6" i="32"/>
  <c r="O6" i="32"/>
  <c r="P6" i="32"/>
  <c r="Q6" i="32"/>
  <c r="R6" i="32"/>
  <c r="S6" i="32"/>
  <c r="H7" i="32"/>
  <c r="I7" i="32"/>
  <c r="J7" i="32"/>
  <c r="K7" i="32"/>
  <c r="L7" i="32"/>
  <c r="M7" i="32"/>
  <c r="N7" i="32"/>
  <c r="O7" i="32"/>
  <c r="P7" i="32"/>
  <c r="Q7" i="32"/>
  <c r="R7" i="32"/>
  <c r="S7" i="32"/>
  <c r="H8" i="32"/>
  <c r="I8" i="32"/>
  <c r="J8" i="32"/>
  <c r="K8" i="32"/>
  <c r="L8" i="32"/>
  <c r="M8" i="32"/>
  <c r="N8" i="32"/>
  <c r="O8" i="32"/>
  <c r="P8" i="32"/>
  <c r="Q8" i="32"/>
  <c r="R8" i="32"/>
  <c r="S8" i="32"/>
  <c r="H9" i="32"/>
  <c r="I9" i="32"/>
  <c r="J9" i="32"/>
  <c r="K9" i="32"/>
  <c r="L9" i="32"/>
  <c r="M9" i="32"/>
  <c r="N9" i="32"/>
  <c r="O9" i="32"/>
  <c r="P9" i="32"/>
  <c r="Q9" i="32"/>
  <c r="R9" i="32"/>
  <c r="S9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S5" i="32"/>
  <c r="R5" i="32"/>
  <c r="Q5" i="32"/>
  <c r="N5" i="32"/>
  <c r="K5" i="32"/>
  <c r="E13" i="32"/>
  <c r="D13" i="32"/>
  <c r="C13" i="32"/>
  <c r="B13" i="32"/>
  <c r="F6" i="32"/>
  <c r="G6" i="32"/>
  <c r="F7" i="32"/>
  <c r="G7" i="32"/>
  <c r="F8" i="32"/>
  <c r="G8" i="32"/>
  <c r="F9" i="32"/>
  <c r="G9" i="32"/>
  <c r="F10" i="32"/>
  <c r="G10" i="32"/>
  <c r="F11" i="32"/>
  <c r="G11" i="32"/>
  <c r="E6" i="32"/>
  <c r="E7" i="32"/>
  <c r="E8" i="32"/>
  <c r="E9" i="32"/>
  <c r="E10" i="32"/>
  <c r="E11" i="32"/>
  <c r="E5" i="32"/>
  <c r="D6" i="32"/>
  <c r="D7" i="32"/>
  <c r="D8" i="32"/>
  <c r="D9" i="32"/>
  <c r="D10" i="32"/>
  <c r="D11" i="32"/>
  <c r="D5" i="32"/>
  <c r="C5" i="32"/>
  <c r="C6" i="32"/>
  <c r="C7" i="32"/>
  <c r="C8" i="32"/>
  <c r="C9" i="32"/>
  <c r="C10" i="32"/>
  <c r="C11" i="32"/>
  <c r="B5" i="32"/>
  <c r="B6" i="32"/>
  <c r="B7" i="32"/>
  <c r="B8" i="32"/>
  <c r="B9" i="32"/>
  <c r="B10" i="32"/>
  <c r="B11" i="32"/>
  <c r="U159" i="3" l="1"/>
  <c r="U153" i="3"/>
  <c r="U80" i="3"/>
  <c r="T12" i="3"/>
  <c r="T11" i="3"/>
  <c r="T10" i="3"/>
  <c r="T9" i="3"/>
  <c r="T8" i="3"/>
  <c r="T7" i="3"/>
  <c r="T6" i="3"/>
  <c r="T4" i="3" l="1"/>
  <c r="F14" i="3"/>
  <c r="U14" i="3" s="1"/>
  <c r="J6" i="3"/>
  <c r="I6" i="3"/>
  <c r="H6" i="3"/>
  <c r="G6" i="3"/>
  <c r="E6" i="3"/>
  <c r="D6" i="3"/>
  <c r="AJ180" i="10" l="1"/>
  <c r="AJ204" i="10"/>
  <c r="AJ212" i="10"/>
  <c r="F8" i="20"/>
  <c r="F64" i="20"/>
  <c r="F62" i="20"/>
  <c r="F56" i="20"/>
  <c r="F54" i="20"/>
  <c r="F48" i="20"/>
  <c r="F46" i="20"/>
  <c r="F40" i="20"/>
  <c r="F38" i="20"/>
  <c r="F32" i="20"/>
  <c r="F30" i="20"/>
  <c r="F24" i="20"/>
  <c r="F22" i="20"/>
  <c r="AK204" i="10"/>
  <c r="F16" i="20"/>
  <c r="F14" i="20"/>
  <c r="G8" i="20"/>
  <c r="AK212" i="10"/>
  <c r="F10" i="20"/>
  <c r="V208" i="9"/>
  <c r="U208" i="9"/>
  <c r="T204" i="9"/>
  <c r="T202" i="9"/>
  <c r="T201" i="9"/>
  <c r="T200" i="9"/>
  <c r="T199" i="9"/>
  <c r="T198" i="9"/>
  <c r="T197" i="9"/>
  <c r="T196" i="9"/>
  <c r="AJ188" i="10"/>
  <c r="AK188" i="10"/>
  <c r="AK180" i="10"/>
  <c r="AJ176" i="10"/>
  <c r="AK176" i="10"/>
  <c r="T176" i="9"/>
  <c r="AK4" i="10"/>
  <c r="T204" i="22"/>
  <c r="T197" i="22"/>
  <c r="T198" i="22"/>
  <c r="T199" i="22"/>
  <c r="T200" i="22"/>
  <c r="T201" i="22"/>
  <c r="T202" i="22"/>
  <c r="T196" i="22"/>
  <c r="T176" i="22"/>
  <c r="V208" i="22"/>
  <c r="U208" i="22"/>
  <c r="AF180" i="10"/>
  <c r="AF204" i="10"/>
  <c r="C8" i="20"/>
  <c r="D8" i="20"/>
  <c r="AF212" i="10"/>
  <c r="E8" i="20"/>
  <c r="E176" i="10"/>
  <c r="F4" i="10"/>
  <c r="F5" i="10"/>
  <c r="F6" i="10"/>
  <c r="G6" i="10" s="1"/>
  <c r="F7" i="10"/>
  <c r="G7" i="10" s="1"/>
  <c r="F8" i="10"/>
  <c r="E8" i="9" s="1"/>
  <c r="F9" i="10"/>
  <c r="F10" i="10"/>
  <c r="H10" i="10" s="1"/>
  <c r="F11" i="10"/>
  <c r="F12" i="10"/>
  <c r="F13" i="10"/>
  <c r="F14" i="10"/>
  <c r="G14" i="10" s="1"/>
  <c r="F15" i="10"/>
  <c r="F16" i="10"/>
  <c r="G16" i="10" s="1"/>
  <c r="F17" i="10"/>
  <c r="F18" i="10"/>
  <c r="F19" i="10"/>
  <c r="F20" i="10"/>
  <c r="F21" i="10"/>
  <c r="F22" i="10"/>
  <c r="N22" i="10" s="1"/>
  <c r="F23" i="10"/>
  <c r="F24" i="10"/>
  <c r="F25" i="10"/>
  <c r="F26" i="10"/>
  <c r="H26" i="10" s="1"/>
  <c r="F27" i="10"/>
  <c r="F28" i="10"/>
  <c r="F29" i="10"/>
  <c r="G29" i="10" s="1"/>
  <c r="F30" i="10"/>
  <c r="H30" i="10" s="1"/>
  <c r="F31" i="10"/>
  <c r="F32" i="10"/>
  <c r="F33" i="10"/>
  <c r="H33" i="10" s="1"/>
  <c r="F34" i="10"/>
  <c r="F35" i="10"/>
  <c r="H35" i="10" s="1"/>
  <c r="F36" i="10"/>
  <c r="F37" i="10"/>
  <c r="F38" i="10"/>
  <c r="G38" i="10" s="1"/>
  <c r="F39" i="10"/>
  <c r="F40" i="10"/>
  <c r="F41" i="10"/>
  <c r="F42" i="10"/>
  <c r="G42" i="10" s="1"/>
  <c r="F43" i="10"/>
  <c r="F44" i="10"/>
  <c r="F45" i="10"/>
  <c r="F46" i="10"/>
  <c r="G46" i="10" s="1"/>
  <c r="F47" i="10"/>
  <c r="H47" i="10" s="1"/>
  <c r="F48" i="10"/>
  <c r="F49" i="10"/>
  <c r="F50" i="10"/>
  <c r="N50" i="10" s="1"/>
  <c r="F51" i="10"/>
  <c r="F52" i="10"/>
  <c r="F53" i="10"/>
  <c r="F54" i="10"/>
  <c r="N54" i="10" s="1"/>
  <c r="F55" i="10"/>
  <c r="F56" i="10"/>
  <c r="F57" i="10"/>
  <c r="F58" i="10"/>
  <c r="G58" i="10" s="1"/>
  <c r="F59" i="10"/>
  <c r="G59" i="10" s="1"/>
  <c r="F60" i="10"/>
  <c r="F61" i="10"/>
  <c r="H61" i="10" s="1"/>
  <c r="F62" i="10"/>
  <c r="E62" i="22" s="1"/>
  <c r="F63" i="10"/>
  <c r="G63" i="10" s="1"/>
  <c r="F64" i="10"/>
  <c r="F65" i="10"/>
  <c r="G65" i="10" s="1"/>
  <c r="F66" i="10"/>
  <c r="H66" i="10" s="1"/>
  <c r="F67" i="10"/>
  <c r="F68" i="10"/>
  <c r="F69" i="10"/>
  <c r="F70" i="10"/>
  <c r="F71" i="10"/>
  <c r="F72" i="10"/>
  <c r="F73" i="10"/>
  <c r="F74" i="10"/>
  <c r="N74" i="10" s="1"/>
  <c r="F75" i="10"/>
  <c r="G75" i="10" s="1"/>
  <c r="F76" i="10"/>
  <c r="F77" i="10"/>
  <c r="F78" i="10"/>
  <c r="E78" i="9" s="1"/>
  <c r="F79" i="10"/>
  <c r="F80" i="10"/>
  <c r="F81" i="10"/>
  <c r="F82" i="10"/>
  <c r="F83" i="10"/>
  <c r="F84" i="10"/>
  <c r="F85" i="10"/>
  <c r="F86" i="10"/>
  <c r="E86" i="22" s="1"/>
  <c r="F87" i="10"/>
  <c r="F88" i="10"/>
  <c r="F89" i="10"/>
  <c r="F90" i="10"/>
  <c r="F91" i="10"/>
  <c r="F92" i="10"/>
  <c r="F93" i="10"/>
  <c r="F94" i="10"/>
  <c r="G94" i="10" s="1"/>
  <c r="F95" i="10"/>
  <c r="F96" i="10"/>
  <c r="F97" i="10"/>
  <c r="F98" i="10"/>
  <c r="G98" i="10" s="1"/>
  <c r="F99" i="10"/>
  <c r="F100" i="10"/>
  <c r="F101" i="10"/>
  <c r="F102" i="10"/>
  <c r="H102" i="10" s="1"/>
  <c r="F103" i="10"/>
  <c r="F104" i="10"/>
  <c r="H104" i="10" s="1"/>
  <c r="F105" i="10"/>
  <c r="E105" i="22" s="1"/>
  <c r="F106" i="10"/>
  <c r="E106" i="9" s="1"/>
  <c r="F107" i="10"/>
  <c r="F108" i="10"/>
  <c r="G108" i="10" s="1"/>
  <c r="F109" i="10"/>
  <c r="F110" i="10"/>
  <c r="H110" i="10" s="1"/>
  <c r="F111" i="10"/>
  <c r="F112" i="10"/>
  <c r="F113" i="10"/>
  <c r="F114" i="10"/>
  <c r="H114" i="10" s="1"/>
  <c r="F115" i="10"/>
  <c r="F116" i="10"/>
  <c r="H116" i="10" s="1"/>
  <c r="F117" i="10"/>
  <c r="F118" i="10"/>
  <c r="E118" i="22" s="1"/>
  <c r="F119" i="10"/>
  <c r="G119" i="10" s="1"/>
  <c r="F120" i="10"/>
  <c r="F121" i="10"/>
  <c r="F122" i="10"/>
  <c r="H122" i="10" s="1"/>
  <c r="F123" i="10"/>
  <c r="F124" i="10"/>
  <c r="G124" i="10" s="1"/>
  <c r="F125" i="10"/>
  <c r="F126" i="10"/>
  <c r="G126" i="10" s="1"/>
  <c r="F127" i="10"/>
  <c r="F128" i="10"/>
  <c r="G128" i="10" s="1"/>
  <c r="F129" i="10"/>
  <c r="F130" i="10"/>
  <c r="H130" i="10" s="1"/>
  <c r="F131" i="10"/>
  <c r="F132" i="10"/>
  <c r="F133" i="10"/>
  <c r="F134" i="10"/>
  <c r="G134" i="10" s="1"/>
  <c r="F135" i="10"/>
  <c r="F136" i="10"/>
  <c r="H136" i="10" s="1"/>
  <c r="F137" i="10"/>
  <c r="F138" i="10"/>
  <c r="H138" i="10" s="1"/>
  <c r="F139" i="10"/>
  <c r="G139" i="10" s="1"/>
  <c r="F140" i="10"/>
  <c r="G140" i="10" s="1"/>
  <c r="F141" i="10"/>
  <c r="F142" i="10"/>
  <c r="G142" i="10" s="1"/>
  <c r="F143" i="10"/>
  <c r="F144" i="10"/>
  <c r="H144" i="10" s="1"/>
  <c r="F145" i="10"/>
  <c r="G145" i="10" s="1"/>
  <c r="F146" i="10"/>
  <c r="H146" i="10" s="1"/>
  <c r="F147" i="10"/>
  <c r="F148" i="10"/>
  <c r="F149" i="10"/>
  <c r="F150" i="10"/>
  <c r="F151" i="10"/>
  <c r="F152" i="10"/>
  <c r="H152" i="10" s="1"/>
  <c r="F153" i="10"/>
  <c r="F154" i="10"/>
  <c r="G154" i="10" s="1"/>
  <c r="F155" i="10"/>
  <c r="F156" i="10"/>
  <c r="H156" i="10" s="1"/>
  <c r="F157" i="10"/>
  <c r="F158" i="10"/>
  <c r="H158" i="10" s="1"/>
  <c r="F159" i="10"/>
  <c r="F160" i="10"/>
  <c r="F161" i="10"/>
  <c r="F162" i="10"/>
  <c r="N162" i="10" s="1"/>
  <c r="F163" i="10"/>
  <c r="G163" i="10" s="1"/>
  <c r="F164" i="10"/>
  <c r="F165" i="10"/>
  <c r="F166" i="10"/>
  <c r="G166" i="10" s="1"/>
  <c r="F167" i="10"/>
  <c r="F168" i="10"/>
  <c r="G168" i="10" s="1"/>
  <c r="F169" i="10"/>
  <c r="F170" i="10"/>
  <c r="F171" i="10"/>
  <c r="F172" i="10"/>
  <c r="F173" i="10"/>
  <c r="F174" i="10"/>
  <c r="H174" i="10" s="1"/>
  <c r="F52" i="3"/>
  <c r="U52" i="3" s="1"/>
  <c r="G4" i="10"/>
  <c r="J4" i="10"/>
  <c r="M4" i="10"/>
  <c r="Q4" i="10"/>
  <c r="Y4" i="10"/>
  <c r="H5" i="10"/>
  <c r="J5" i="10"/>
  <c r="L5" i="10"/>
  <c r="M5" i="10"/>
  <c r="Q5" i="10"/>
  <c r="Y5" i="10"/>
  <c r="J6" i="10"/>
  <c r="M6" i="10"/>
  <c r="Q6" i="10"/>
  <c r="S6" i="10"/>
  <c r="Y6" i="10"/>
  <c r="J7" i="10"/>
  <c r="L7" i="10" s="1"/>
  <c r="M7" i="10"/>
  <c r="Q7" i="10"/>
  <c r="Y7" i="10"/>
  <c r="H8" i="10"/>
  <c r="J8" i="10"/>
  <c r="M8" i="10"/>
  <c r="Q8" i="10"/>
  <c r="S8" i="10"/>
  <c r="Y8" i="10"/>
  <c r="H9" i="10"/>
  <c r="J9" i="10"/>
  <c r="M9" i="10"/>
  <c r="Q9" i="10"/>
  <c r="Y9" i="10"/>
  <c r="J10" i="10"/>
  <c r="M10" i="10"/>
  <c r="Q10" i="10"/>
  <c r="S10" i="10"/>
  <c r="Y10" i="10"/>
  <c r="G11" i="10"/>
  <c r="H11" i="10"/>
  <c r="J11" i="10"/>
  <c r="M11" i="10"/>
  <c r="Q11" i="10"/>
  <c r="I11" i="22" s="1"/>
  <c r="Y11" i="10"/>
  <c r="J12" i="10"/>
  <c r="L12" i="10"/>
  <c r="M12" i="10"/>
  <c r="Q12" i="10"/>
  <c r="S12" i="10"/>
  <c r="Y12" i="10"/>
  <c r="G13" i="10"/>
  <c r="H13" i="10"/>
  <c r="J13" i="10"/>
  <c r="M13" i="10"/>
  <c r="Q13" i="10"/>
  <c r="R13" i="10" s="1"/>
  <c r="Y13" i="10"/>
  <c r="H14" i="10"/>
  <c r="J14" i="10"/>
  <c r="M14" i="10"/>
  <c r="Q14" i="10"/>
  <c r="J15" i="10"/>
  <c r="M15" i="10"/>
  <c r="Q15" i="10"/>
  <c r="H16" i="10"/>
  <c r="J16" i="10"/>
  <c r="M16" i="10"/>
  <c r="Q16" i="10"/>
  <c r="AC16" i="10"/>
  <c r="H17" i="10"/>
  <c r="J17" i="10"/>
  <c r="M17" i="10"/>
  <c r="Q17" i="10"/>
  <c r="S17" i="10"/>
  <c r="J18" i="10"/>
  <c r="L18" i="10"/>
  <c r="M18" i="10"/>
  <c r="Q18" i="10"/>
  <c r="I18" i="9" s="1"/>
  <c r="Y18" i="10"/>
  <c r="H19" i="10"/>
  <c r="J19" i="10"/>
  <c r="M19" i="10"/>
  <c r="N19" i="10"/>
  <c r="Q19" i="10"/>
  <c r="Y19" i="10"/>
  <c r="AK19" i="10"/>
  <c r="J20" i="10"/>
  <c r="L20" i="10"/>
  <c r="M20" i="10"/>
  <c r="Q20" i="10"/>
  <c r="Y20" i="10"/>
  <c r="G21" i="10"/>
  <c r="H21" i="10"/>
  <c r="J21" i="10"/>
  <c r="N21" i="10" s="1"/>
  <c r="O21" i="10" s="1"/>
  <c r="M21" i="10"/>
  <c r="Q21" i="10"/>
  <c r="I21" i="22" s="1"/>
  <c r="AC21" i="10"/>
  <c r="J22" i="10"/>
  <c r="M22" i="10"/>
  <c r="Q22" i="10"/>
  <c r="I22" i="22" s="1"/>
  <c r="Y22" i="10"/>
  <c r="J23" i="10"/>
  <c r="L23" i="10" s="1"/>
  <c r="M23" i="10"/>
  <c r="Q23" i="10"/>
  <c r="Y23" i="10"/>
  <c r="AK23" i="10"/>
  <c r="J24" i="10"/>
  <c r="M24" i="10"/>
  <c r="Q24" i="10"/>
  <c r="Y24" i="10"/>
  <c r="G25" i="10"/>
  <c r="H25" i="10"/>
  <c r="J25" i="10"/>
  <c r="L25" i="10"/>
  <c r="M25" i="10"/>
  <c r="Q25" i="10"/>
  <c r="I25" i="22" s="1"/>
  <c r="Y25" i="10"/>
  <c r="J26" i="10"/>
  <c r="M26" i="10"/>
  <c r="Q26" i="10"/>
  <c r="S26" i="10" s="1"/>
  <c r="Y26" i="10"/>
  <c r="G27" i="10"/>
  <c r="J27" i="10"/>
  <c r="L27" i="10" s="1"/>
  <c r="M27" i="10"/>
  <c r="Q27" i="10"/>
  <c r="S27" i="10" s="1"/>
  <c r="Y27" i="10"/>
  <c r="AC27" i="10"/>
  <c r="J28" i="10"/>
  <c r="M28" i="10"/>
  <c r="Q28" i="10"/>
  <c r="S28" i="10"/>
  <c r="Y28" i="10"/>
  <c r="H29" i="10"/>
  <c r="J29" i="10"/>
  <c r="L29" i="10" s="1"/>
  <c r="M29" i="10"/>
  <c r="N29" i="10"/>
  <c r="Q29" i="10"/>
  <c r="S29" i="10"/>
  <c r="Y29" i="10"/>
  <c r="J30" i="10"/>
  <c r="L30" i="10" s="1"/>
  <c r="M30" i="10"/>
  <c r="Q30" i="10"/>
  <c r="S30" i="10" s="1"/>
  <c r="Y30" i="10"/>
  <c r="G31" i="10"/>
  <c r="H31" i="10"/>
  <c r="J31" i="10"/>
  <c r="N31" i="10" s="1"/>
  <c r="M31" i="10"/>
  <c r="Q31" i="10"/>
  <c r="S31" i="10" s="1"/>
  <c r="Y31" i="10"/>
  <c r="J32" i="10"/>
  <c r="L32" i="10"/>
  <c r="M32" i="10"/>
  <c r="Q32" i="10"/>
  <c r="S32" i="10" s="1"/>
  <c r="Y32" i="10"/>
  <c r="G33" i="10"/>
  <c r="J33" i="10"/>
  <c r="L33" i="10"/>
  <c r="M33" i="10"/>
  <c r="Q33" i="10"/>
  <c r="S33" i="10" s="1"/>
  <c r="Y33" i="10"/>
  <c r="J34" i="10"/>
  <c r="L34" i="10" s="1"/>
  <c r="M34" i="10"/>
  <c r="Q34" i="10"/>
  <c r="S34" i="10"/>
  <c r="Y34" i="10"/>
  <c r="G35" i="10"/>
  <c r="J35" i="10"/>
  <c r="M35" i="10"/>
  <c r="Q35" i="10"/>
  <c r="S35" i="10" s="1"/>
  <c r="Y35" i="10"/>
  <c r="AG35" i="10"/>
  <c r="J36" i="10"/>
  <c r="L36" i="10" s="1"/>
  <c r="M36" i="10"/>
  <c r="Q36" i="10"/>
  <c r="S36" i="10" s="1"/>
  <c r="Y36" i="10"/>
  <c r="G37" i="10"/>
  <c r="H37" i="10"/>
  <c r="J37" i="10"/>
  <c r="M37" i="10"/>
  <c r="Q37" i="10"/>
  <c r="S37" i="10" s="1"/>
  <c r="Y37" i="10"/>
  <c r="J38" i="10"/>
  <c r="L38" i="10"/>
  <c r="M38" i="10"/>
  <c r="Q38" i="10"/>
  <c r="S38" i="10" s="1"/>
  <c r="Y38" i="10"/>
  <c r="G39" i="10"/>
  <c r="H39" i="10"/>
  <c r="J39" i="10"/>
  <c r="L39" i="10"/>
  <c r="M39" i="10"/>
  <c r="N39" i="10"/>
  <c r="Q39" i="10"/>
  <c r="S39" i="10"/>
  <c r="Y39" i="10"/>
  <c r="AC39" i="10"/>
  <c r="AG39" i="10"/>
  <c r="AK39" i="10"/>
  <c r="J40" i="10"/>
  <c r="L40" i="10" s="1"/>
  <c r="M40" i="10"/>
  <c r="Q40" i="10"/>
  <c r="S40" i="10" s="1"/>
  <c r="Y40" i="10"/>
  <c r="G41" i="10"/>
  <c r="H41" i="10"/>
  <c r="J41" i="10"/>
  <c r="L41" i="10" s="1"/>
  <c r="M41" i="10"/>
  <c r="Q41" i="10"/>
  <c r="S41" i="10" s="1"/>
  <c r="Y41" i="10"/>
  <c r="J42" i="10"/>
  <c r="L42" i="10" s="1"/>
  <c r="M42" i="10"/>
  <c r="Q42" i="10"/>
  <c r="S42" i="10" s="1"/>
  <c r="Y42" i="10"/>
  <c r="G43" i="10"/>
  <c r="H43" i="10"/>
  <c r="J43" i="10"/>
  <c r="M43" i="10"/>
  <c r="Q43" i="10"/>
  <c r="S43" i="10" s="1"/>
  <c r="Y43" i="10"/>
  <c r="J44" i="10"/>
  <c r="L44" i="10"/>
  <c r="M44" i="10"/>
  <c r="Q44" i="10"/>
  <c r="S44" i="10" s="1"/>
  <c r="Y44" i="10"/>
  <c r="G45" i="10"/>
  <c r="H45" i="10"/>
  <c r="J45" i="10"/>
  <c r="N45" i="10" s="1"/>
  <c r="M45" i="10"/>
  <c r="Q45" i="10"/>
  <c r="S45" i="10"/>
  <c r="Y45" i="10"/>
  <c r="J46" i="10"/>
  <c r="L46" i="10" s="1"/>
  <c r="M46" i="10"/>
  <c r="Q46" i="10"/>
  <c r="S46" i="10"/>
  <c r="Y46" i="10"/>
  <c r="G47" i="10"/>
  <c r="J47" i="10"/>
  <c r="N47" i="10" s="1"/>
  <c r="M47" i="10"/>
  <c r="Q47" i="10"/>
  <c r="S47" i="10" s="1"/>
  <c r="AC47" i="10"/>
  <c r="AG47" i="10"/>
  <c r="J48" i="10"/>
  <c r="L48" i="10" s="1"/>
  <c r="M48" i="10"/>
  <c r="Q48" i="10"/>
  <c r="S48" i="10"/>
  <c r="Y48" i="10"/>
  <c r="G49" i="10"/>
  <c r="H49" i="10"/>
  <c r="J49" i="10"/>
  <c r="N49" i="10" s="1"/>
  <c r="M49" i="10"/>
  <c r="Q49" i="10"/>
  <c r="S49" i="10" s="1"/>
  <c r="Y49" i="10"/>
  <c r="J50" i="10"/>
  <c r="L50" i="10"/>
  <c r="M50" i="10"/>
  <c r="Q50" i="10"/>
  <c r="S50" i="10" s="1"/>
  <c r="Y50" i="10"/>
  <c r="G51" i="10"/>
  <c r="H51" i="10"/>
  <c r="J51" i="10"/>
  <c r="L51" i="10"/>
  <c r="M51" i="10"/>
  <c r="N51" i="10"/>
  <c r="Q51" i="10"/>
  <c r="S51" i="10"/>
  <c r="Y51" i="10"/>
  <c r="J52" i="10"/>
  <c r="L52" i="10" s="1"/>
  <c r="M52" i="10"/>
  <c r="Q52" i="10"/>
  <c r="S52" i="10"/>
  <c r="G53" i="10"/>
  <c r="H53" i="10"/>
  <c r="J53" i="10"/>
  <c r="L53" i="10"/>
  <c r="M53" i="10"/>
  <c r="N53" i="10"/>
  <c r="O53" i="10" s="1"/>
  <c r="Q53" i="10"/>
  <c r="S53" i="10"/>
  <c r="Y53" i="10"/>
  <c r="J54" i="10"/>
  <c r="L54" i="10" s="1"/>
  <c r="M54" i="10"/>
  <c r="Q54" i="10"/>
  <c r="S54" i="10" s="1"/>
  <c r="G55" i="10"/>
  <c r="H55" i="10"/>
  <c r="J55" i="10"/>
  <c r="L55" i="10"/>
  <c r="M55" i="10"/>
  <c r="N55" i="10"/>
  <c r="Q55" i="10"/>
  <c r="S55" i="10"/>
  <c r="Y55" i="10"/>
  <c r="J56" i="10"/>
  <c r="L56" i="10" s="1"/>
  <c r="M56" i="10"/>
  <c r="Q56" i="10"/>
  <c r="S56" i="10" s="1"/>
  <c r="G57" i="10"/>
  <c r="H57" i="10"/>
  <c r="J57" i="10"/>
  <c r="L57" i="10" s="1"/>
  <c r="M57" i="10"/>
  <c r="Q57" i="10"/>
  <c r="Y57" i="10"/>
  <c r="J58" i="10"/>
  <c r="L58" i="10" s="1"/>
  <c r="M58" i="10"/>
  <c r="Q58" i="10"/>
  <c r="S58" i="10" s="1"/>
  <c r="H59" i="10"/>
  <c r="J59" i="10"/>
  <c r="L59" i="10" s="1"/>
  <c r="M59" i="10"/>
  <c r="Q59" i="10"/>
  <c r="S59" i="10" s="1"/>
  <c r="Y59" i="10"/>
  <c r="J60" i="10"/>
  <c r="L60" i="10" s="1"/>
  <c r="M60" i="10"/>
  <c r="Q60" i="10"/>
  <c r="S60" i="10"/>
  <c r="Y60" i="10"/>
  <c r="G61" i="10"/>
  <c r="J61" i="10"/>
  <c r="M61" i="10"/>
  <c r="Q61" i="10"/>
  <c r="S61" i="10" s="1"/>
  <c r="Y61" i="10"/>
  <c r="J62" i="10"/>
  <c r="L62" i="10" s="1"/>
  <c r="M62" i="10"/>
  <c r="Q62" i="10"/>
  <c r="S62" i="10" s="1"/>
  <c r="Y62" i="10"/>
  <c r="J63" i="10"/>
  <c r="M63" i="10"/>
  <c r="Q63" i="10"/>
  <c r="S63" i="10" s="1"/>
  <c r="Y63" i="10"/>
  <c r="J64" i="10"/>
  <c r="L64" i="10" s="1"/>
  <c r="M64" i="10"/>
  <c r="Q64" i="10"/>
  <c r="S64" i="10" s="1"/>
  <c r="Y64" i="10"/>
  <c r="J65" i="10"/>
  <c r="M65" i="10"/>
  <c r="Q65" i="10"/>
  <c r="S65" i="10"/>
  <c r="Y65" i="10"/>
  <c r="J66" i="10"/>
  <c r="L66" i="10" s="1"/>
  <c r="M66" i="10"/>
  <c r="Q66" i="10"/>
  <c r="S66" i="10"/>
  <c r="Y66" i="10"/>
  <c r="G67" i="10"/>
  <c r="J67" i="10"/>
  <c r="M67" i="10"/>
  <c r="Q67" i="10"/>
  <c r="S67" i="10" s="1"/>
  <c r="Y67" i="10"/>
  <c r="J68" i="10"/>
  <c r="L68" i="10" s="1"/>
  <c r="M68" i="10"/>
  <c r="Q68" i="10"/>
  <c r="S68" i="10" s="1"/>
  <c r="Y68" i="10"/>
  <c r="G69" i="10"/>
  <c r="J69" i="10"/>
  <c r="M69" i="10"/>
  <c r="Q69" i="10"/>
  <c r="S69" i="10" s="1"/>
  <c r="Y69" i="10"/>
  <c r="J70" i="10"/>
  <c r="L70" i="10" s="1"/>
  <c r="M70" i="10"/>
  <c r="Q70" i="10"/>
  <c r="S70" i="10" s="1"/>
  <c r="Y70" i="10"/>
  <c r="G71" i="10"/>
  <c r="J71" i="10"/>
  <c r="M71" i="10"/>
  <c r="Q71" i="10"/>
  <c r="S71" i="10"/>
  <c r="Y71" i="10"/>
  <c r="J72" i="10"/>
  <c r="L72" i="10" s="1"/>
  <c r="M72" i="10"/>
  <c r="Q72" i="10"/>
  <c r="S72" i="10" s="1"/>
  <c r="Y72" i="10"/>
  <c r="G73" i="10"/>
  <c r="J73" i="10"/>
  <c r="M73" i="10"/>
  <c r="Q73" i="10"/>
  <c r="I73" i="22" s="1"/>
  <c r="Y73" i="10"/>
  <c r="J74" i="10"/>
  <c r="L74" i="10" s="1"/>
  <c r="M74" i="10"/>
  <c r="Q74" i="10"/>
  <c r="S74" i="10"/>
  <c r="Y74" i="10"/>
  <c r="J75" i="10"/>
  <c r="M75" i="10"/>
  <c r="Q75" i="10"/>
  <c r="S75" i="10"/>
  <c r="Y75" i="10"/>
  <c r="J76" i="10"/>
  <c r="L76" i="10" s="1"/>
  <c r="M76" i="10"/>
  <c r="Q76" i="10"/>
  <c r="S76" i="10" s="1"/>
  <c r="Y76" i="10"/>
  <c r="J77" i="10"/>
  <c r="M77" i="10"/>
  <c r="Q77" i="10"/>
  <c r="S77" i="10" s="1"/>
  <c r="Y77" i="10"/>
  <c r="J78" i="10"/>
  <c r="L78" i="10" s="1"/>
  <c r="M78" i="10"/>
  <c r="Q78" i="10"/>
  <c r="S78" i="10" s="1"/>
  <c r="AC78" i="10"/>
  <c r="J79" i="10"/>
  <c r="N79" i="10" s="1"/>
  <c r="M79" i="10"/>
  <c r="Q79" i="10"/>
  <c r="S79" i="10" s="1"/>
  <c r="Y79" i="10"/>
  <c r="J80" i="10"/>
  <c r="L80" i="10" s="1"/>
  <c r="M80" i="10"/>
  <c r="Q80" i="10"/>
  <c r="S80" i="10"/>
  <c r="Y80" i="10"/>
  <c r="J81" i="10"/>
  <c r="M81" i="10"/>
  <c r="Q81" i="10"/>
  <c r="S81" i="10" s="1"/>
  <c r="Y81" i="10"/>
  <c r="J82" i="10"/>
  <c r="L82" i="10" s="1"/>
  <c r="M82" i="10"/>
  <c r="Q82" i="10"/>
  <c r="S82" i="10" s="1"/>
  <c r="Y82" i="10"/>
  <c r="J83" i="10"/>
  <c r="M83" i="10"/>
  <c r="Q83" i="10"/>
  <c r="S83" i="10" s="1"/>
  <c r="Y83" i="10"/>
  <c r="J84" i="10"/>
  <c r="L84" i="10" s="1"/>
  <c r="M84" i="10"/>
  <c r="Q84" i="10"/>
  <c r="S84" i="10" s="1"/>
  <c r="Y84" i="10"/>
  <c r="J85" i="10"/>
  <c r="F85" i="9" s="1"/>
  <c r="M85" i="10"/>
  <c r="Q85" i="10"/>
  <c r="S85" i="10" s="1"/>
  <c r="Y85" i="10"/>
  <c r="J86" i="10"/>
  <c r="L86" i="10" s="1"/>
  <c r="M86" i="10"/>
  <c r="Q86" i="10"/>
  <c r="S86" i="10" s="1"/>
  <c r="AC86" i="10"/>
  <c r="J87" i="10"/>
  <c r="M87" i="10"/>
  <c r="Q87" i="10"/>
  <c r="S87" i="10"/>
  <c r="Y87" i="10"/>
  <c r="J88" i="10"/>
  <c r="L88" i="10" s="1"/>
  <c r="M88" i="10"/>
  <c r="Q88" i="10"/>
  <c r="S88" i="10"/>
  <c r="Y88" i="10"/>
  <c r="J89" i="10"/>
  <c r="M89" i="10"/>
  <c r="Q89" i="10"/>
  <c r="S89" i="10" s="1"/>
  <c r="Y89" i="10"/>
  <c r="J90" i="10"/>
  <c r="L90" i="10" s="1"/>
  <c r="M90" i="10"/>
  <c r="Q90" i="10"/>
  <c r="S90" i="10" s="1"/>
  <c r="Y90" i="10"/>
  <c r="J91" i="10"/>
  <c r="M91" i="10"/>
  <c r="Q91" i="10"/>
  <c r="S91" i="10" s="1"/>
  <c r="Y91" i="10"/>
  <c r="J92" i="10"/>
  <c r="L92" i="10" s="1"/>
  <c r="M92" i="10"/>
  <c r="Q92" i="10"/>
  <c r="S92" i="10" s="1"/>
  <c r="Y92" i="10"/>
  <c r="J93" i="10"/>
  <c r="M93" i="10"/>
  <c r="Q93" i="10"/>
  <c r="S93" i="10" s="1"/>
  <c r="Y93" i="10"/>
  <c r="J94" i="10"/>
  <c r="L94" i="10"/>
  <c r="M94" i="10"/>
  <c r="Q94" i="10"/>
  <c r="S94" i="10" s="1"/>
  <c r="AC94" i="10"/>
  <c r="J95" i="10"/>
  <c r="M95" i="10"/>
  <c r="Q95" i="10"/>
  <c r="S95" i="10" s="1"/>
  <c r="Y95" i="10"/>
  <c r="J96" i="10"/>
  <c r="L96" i="10" s="1"/>
  <c r="M96" i="10"/>
  <c r="Q96" i="10"/>
  <c r="S96" i="10"/>
  <c r="Y96" i="10"/>
  <c r="J97" i="10"/>
  <c r="M97" i="10"/>
  <c r="Q97" i="10"/>
  <c r="J98" i="10"/>
  <c r="L98" i="10" s="1"/>
  <c r="M98" i="10"/>
  <c r="Q98" i="10"/>
  <c r="R98" i="10" s="1"/>
  <c r="S98" i="10"/>
  <c r="Y98" i="10"/>
  <c r="J99" i="10"/>
  <c r="M99" i="10"/>
  <c r="Q99" i="10"/>
  <c r="S99" i="10" s="1"/>
  <c r="R99" i="10"/>
  <c r="J100" i="10"/>
  <c r="K100" i="10" s="1"/>
  <c r="M100" i="10"/>
  <c r="Q100" i="10"/>
  <c r="R100" i="10" s="1"/>
  <c r="AC100" i="10"/>
  <c r="G101" i="10"/>
  <c r="J101" i="10"/>
  <c r="K101" i="10"/>
  <c r="L101" i="10"/>
  <c r="M101" i="10"/>
  <c r="Q101" i="10"/>
  <c r="R101" i="10" s="1"/>
  <c r="J102" i="10"/>
  <c r="L102" i="10" s="1"/>
  <c r="M102" i="10"/>
  <c r="Q102" i="10"/>
  <c r="R102" i="10" s="1"/>
  <c r="Y102" i="10"/>
  <c r="G103" i="10"/>
  <c r="J103" i="10"/>
  <c r="L103" i="10" s="1"/>
  <c r="K103" i="10"/>
  <c r="M103" i="10"/>
  <c r="Q103" i="10"/>
  <c r="Y103" i="10"/>
  <c r="J104" i="10"/>
  <c r="M104" i="10"/>
  <c r="N104" i="10"/>
  <c r="G104" i="22" s="1"/>
  <c r="Q104" i="10"/>
  <c r="Y104" i="10"/>
  <c r="G105" i="10"/>
  <c r="J105" i="10"/>
  <c r="M105" i="10"/>
  <c r="Q105" i="10"/>
  <c r="S105" i="10" s="1"/>
  <c r="Y105" i="10"/>
  <c r="J106" i="10"/>
  <c r="M106" i="10"/>
  <c r="Q106" i="10"/>
  <c r="Y106" i="10"/>
  <c r="G107" i="10"/>
  <c r="J107" i="10"/>
  <c r="M107" i="10"/>
  <c r="Q107" i="10"/>
  <c r="R107" i="10" s="1"/>
  <c r="Y107" i="10"/>
  <c r="H108" i="10"/>
  <c r="J108" i="10"/>
  <c r="K108" i="10" s="1"/>
  <c r="M108" i="10"/>
  <c r="Q108" i="10"/>
  <c r="S108" i="10" s="1"/>
  <c r="Y108" i="10"/>
  <c r="G109" i="10"/>
  <c r="J109" i="10"/>
  <c r="M109" i="10"/>
  <c r="Q109" i="10"/>
  <c r="R109" i="10" s="1"/>
  <c r="Y109" i="10"/>
  <c r="G110" i="10"/>
  <c r="J110" i="10"/>
  <c r="M110" i="10"/>
  <c r="Q110" i="10"/>
  <c r="Y110" i="10"/>
  <c r="G111" i="10"/>
  <c r="J111" i="10"/>
  <c r="M111" i="10"/>
  <c r="Q111" i="10"/>
  <c r="AC111" i="10"/>
  <c r="G112" i="10"/>
  <c r="H112" i="10"/>
  <c r="J112" i="10"/>
  <c r="K112" i="10" s="1"/>
  <c r="L112" i="10"/>
  <c r="M112" i="10"/>
  <c r="N112" i="10"/>
  <c r="Q112" i="10"/>
  <c r="R112" i="10" s="1"/>
  <c r="Y112" i="10"/>
  <c r="G113" i="10"/>
  <c r="J113" i="10"/>
  <c r="K113" i="10"/>
  <c r="L113" i="10"/>
  <c r="M113" i="10"/>
  <c r="Q113" i="10"/>
  <c r="AC113" i="10"/>
  <c r="J114" i="10"/>
  <c r="L114" i="10" s="1"/>
  <c r="M114" i="10"/>
  <c r="Q114" i="10"/>
  <c r="R114" i="10" s="1"/>
  <c r="Y114" i="10"/>
  <c r="G115" i="10"/>
  <c r="J115" i="10"/>
  <c r="L115" i="10" s="1"/>
  <c r="K115" i="10"/>
  <c r="M115" i="10"/>
  <c r="Q115" i="10"/>
  <c r="AC115" i="10"/>
  <c r="G116" i="10"/>
  <c r="J116" i="10"/>
  <c r="K116" i="10"/>
  <c r="L116" i="10"/>
  <c r="M116" i="10"/>
  <c r="N116" i="10"/>
  <c r="G116" i="22" s="1"/>
  <c r="Q116" i="10"/>
  <c r="R116" i="10" s="1"/>
  <c r="Y116" i="10"/>
  <c r="G117" i="10"/>
  <c r="J117" i="10"/>
  <c r="K117" i="10" s="1"/>
  <c r="L117" i="10"/>
  <c r="M117" i="10"/>
  <c r="Q117" i="10"/>
  <c r="AC117" i="10"/>
  <c r="J118" i="10"/>
  <c r="L118" i="10" s="1"/>
  <c r="K118" i="10"/>
  <c r="M118" i="10"/>
  <c r="Q118" i="10"/>
  <c r="R118" i="10" s="1"/>
  <c r="Y118" i="10"/>
  <c r="J119" i="10"/>
  <c r="L119" i="10" s="1"/>
  <c r="K119" i="10"/>
  <c r="M119" i="10"/>
  <c r="Q119" i="10"/>
  <c r="AC119" i="10"/>
  <c r="H120" i="10"/>
  <c r="J120" i="10"/>
  <c r="K120" i="10" s="1"/>
  <c r="M120" i="10"/>
  <c r="Q120" i="10"/>
  <c r="R120" i="10" s="1"/>
  <c r="Y120" i="10"/>
  <c r="G121" i="10"/>
  <c r="J121" i="10"/>
  <c r="K121" i="10" s="1"/>
  <c r="L121" i="10"/>
  <c r="M121" i="10"/>
  <c r="Q121" i="10"/>
  <c r="AC121" i="10"/>
  <c r="J122" i="10"/>
  <c r="L122" i="10" s="1"/>
  <c r="K122" i="10"/>
  <c r="M122" i="10"/>
  <c r="Q122" i="10"/>
  <c r="R122" i="10" s="1"/>
  <c r="Y122" i="10"/>
  <c r="G123" i="10"/>
  <c r="J123" i="10"/>
  <c r="L123" i="10" s="1"/>
  <c r="K123" i="10"/>
  <c r="M123" i="10"/>
  <c r="Q123" i="10"/>
  <c r="AC123" i="10"/>
  <c r="H124" i="10"/>
  <c r="J124" i="10"/>
  <c r="K124" i="10" s="1"/>
  <c r="M124" i="10"/>
  <c r="Q124" i="10"/>
  <c r="R124" i="10" s="1"/>
  <c r="Y124" i="10"/>
  <c r="G125" i="10"/>
  <c r="J125" i="10"/>
  <c r="K125" i="10" s="1"/>
  <c r="M125" i="10"/>
  <c r="Q125" i="10"/>
  <c r="S125" i="10" s="1"/>
  <c r="AC125" i="10"/>
  <c r="J126" i="10"/>
  <c r="L126" i="10" s="1"/>
  <c r="M126" i="10"/>
  <c r="Q126" i="10"/>
  <c r="R126" i="10" s="1"/>
  <c r="Y126" i="10"/>
  <c r="G127" i="10"/>
  <c r="J127" i="10"/>
  <c r="L127" i="10" s="1"/>
  <c r="M127" i="10"/>
  <c r="Q127" i="10"/>
  <c r="R127" i="10" s="1"/>
  <c r="AC127" i="10"/>
  <c r="H128" i="10"/>
  <c r="J128" i="10"/>
  <c r="K128" i="10" s="1"/>
  <c r="M128" i="10"/>
  <c r="Q128" i="10"/>
  <c r="R128" i="10" s="1"/>
  <c r="Y128" i="10"/>
  <c r="G129" i="10"/>
  <c r="J129" i="10"/>
  <c r="K129" i="10" s="1"/>
  <c r="L129" i="10"/>
  <c r="M129" i="10"/>
  <c r="Q129" i="10"/>
  <c r="I129" i="9" s="1"/>
  <c r="AC129" i="10"/>
  <c r="G130" i="10"/>
  <c r="J130" i="10"/>
  <c r="K130" i="10" s="1"/>
  <c r="M130" i="10"/>
  <c r="Q130" i="10"/>
  <c r="R130" i="10" s="1"/>
  <c r="Y130" i="10"/>
  <c r="G131" i="10"/>
  <c r="J131" i="10"/>
  <c r="K131" i="10" s="1"/>
  <c r="M131" i="10"/>
  <c r="Q131" i="10"/>
  <c r="AC131" i="10"/>
  <c r="G132" i="10"/>
  <c r="H132" i="10"/>
  <c r="J132" i="10"/>
  <c r="K132" i="10" s="1"/>
  <c r="M132" i="10"/>
  <c r="Q132" i="10"/>
  <c r="R132" i="10" s="1"/>
  <c r="S132" i="10"/>
  <c r="Y132" i="10"/>
  <c r="G133" i="10"/>
  <c r="J133" i="10"/>
  <c r="K133" i="10" s="1"/>
  <c r="L133" i="10"/>
  <c r="M133" i="10"/>
  <c r="Q133" i="10"/>
  <c r="R133" i="10" s="1"/>
  <c r="AC133" i="10"/>
  <c r="J134" i="10"/>
  <c r="K134" i="10" s="1"/>
  <c r="M134" i="10"/>
  <c r="Q134" i="10"/>
  <c r="S134" i="10" s="1"/>
  <c r="R134" i="10"/>
  <c r="Y134" i="10"/>
  <c r="G135" i="10"/>
  <c r="J135" i="10"/>
  <c r="K135" i="10" s="1"/>
  <c r="M135" i="10"/>
  <c r="Q135" i="10"/>
  <c r="I135" i="22" s="1"/>
  <c r="AC135" i="10"/>
  <c r="G136" i="10"/>
  <c r="J136" i="10"/>
  <c r="K136" i="10" s="1"/>
  <c r="L136" i="10"/>
  <c r="M136" i="10"/>
  <c r="Q136" i="10"/>
  <c r="R136" i="10" s="1"/>
  <c r="S136" i="10"/>
  <c r="Y136" i="10"/>
  <c r="G137" i="10"/>
  <c r="J137" i="10"/>
  <c r="K137" i="10" s="1"/>
  <c r="L137" i="10"/>
  <c r="M137" i="10"/>
  <c r="Q137" i="10"/>
  <c r="AC137" i="10"/>
  <c r="G138" i="10"/>
  <c r="J138" i="10"/>
  <c r="K138" i="10" s="1"/>
  <c r="M138" i="10"/>
  <c r="Q138" i="10"/>
  <c r="S138" i="10" s="1"/>
  <c r="R138" i="10"/>
  <c r="Y138" i="10"/>
  <c r="J139" i="10"/>
  <c r="K139" i="10" s="1"/>
  <c r="M139" i="10"/>
  <c r="Q139" i="10"/>
  <c r="AC139" i="10"/>
  <c r="H140" i="10"/>
  <c r="J140" i="10"/>
  <c r="K140" i="10" s="1"/>
  <c r="M140" i="10"/>
  <c r="Q140" i="10"/>
  <c r="R140" i="10" s="1"/>
  <c r="S140" i="10"/>
  <c r="Y140" i="10"/>
  <c r="G141" i="10"/>
  <c r="J141" i="10"/>
  <c r="K141" i="10" s="1"/>
  <c r="L141" i="10"/>
  <c r="M141" i="10"/>
  <c r="Q141" i="10"/>
  <c r="AC141" i="10"/>
  <c r="J142" i="10"/>
  <c r="K142" i="10" s="1"/>
  <c r="M142" i="10"/>
  <c r="Q142" i="10"/>
  <c r="S142" i="10" s="1"/>
  <c r="Y142" i="10"/>
  <c r="G143" i="10"/>
  <c r="J143" i="10"/>
  <c r="K143" i="10" s="1"/>
  <c r="M143" i="10"/>
  <c r="Q143" i="10"/>
  <c r="AC143" i="10"/>
  <c r="G144" i="10"/>
  <c r="J144" i="10"/>
  <c r="K144" i="10" s="1"/>
  <c r="L144" i="10"/>
  <c r="M144" i="10"/>
  <c r="Q144" i="10"/>
  <c r="R144" i="10" s="1"/>
  <c r="S144" i="10"/>
  <c r="Y144" i="10"/>
  <c r="J145" i="10"/>
  <c r="K145" i="10" s="1"/>
  <c r="L145" i="10"/>
  <c r="M145" i="10"/>
  <c r="Q145" i="10"/>
  <c r="I145" i="22" s="1"/>
  <c r="AC145" i="10"/>
  <c r="G146" i="10"/>
  <c r="J146" i="10"/>
  <c r="K146" i="10" s="1"/>
  <c r="M146" i="10"/>
  <c r="Q146" i="10"/>
  <c r="S146" i="10" s="1"/>
  <c r="R146" i="10"/>
  <c r="Y146" i="10"/>
  <c r="G147" i="10"/>
  <c r="J147" i="10"/>
  <c r="K147" i="10" s="1"/>
  <c r="M147" i="10"/>
  <c r="Q147" i="10"/>
  <c r="AC147" i="10"/>
  <c r="G148" i="10"/>
  <c r="H148" i="10"/>
  <c r="J148" i="10"/>
  <c r="K148" i="10" s="1"/>
  <c r="M148" i="10"/>
  <c r="Q148" i="10"/>
  <c r="R148" i="10" s="1"/>
  <c r="S148" i="10"/>
  <c r="Y148" i="10"/>
  <c r="G149" i="10"/>
  <c r="J149" i="10"/>
  <c r="K149" i="10" s="1"/>
  <c r="M149" i="10"/>
  <c r="Q149" i="10"/>
  <c r="AC149" i="10"/>
  <c r="G150" i="10"/>
  <c r="H150" i="10"/>
  <c r="J150" i="10"/>
  <c r="K150" i="10" s="1"/>
  <c r="M150" i="10"/>
  <c r="Q150" i="10"/>
  <c r="S150" i="10" s="1"/>
  <c r="R150" i="10"/>
  <c r="Y150" i="10"/>
  <c r="G151" i="10"/>
  <c r="J151" i="10"/>
  <c r="K151" i="10" s="1"/>
  <c r="M151" i="10"/>
  <c r="Q151" i="10"/>
  <c r="AC151" i="10"/>
  <c r="G152" i="10"/>
  <c r="J152" i="10"/>
  <c r="K152" i="10" s="1"/>
  <c r="M152" i="10"/>
  <c r="Q152" i="10"/>
  <c r="R152" i="10" s="1"/>
  <c r="Y152" i="10"/>
  <c r="G153" i="10"/>
  <c r="J153" i="10"/>
  <c r="K153" i="10" s="1"/>
  <c r="L153" i="10"/>
  <c r="M153" i="10"/>
  <c r="Q153" i="10"/>
  <c r="I153" i="22" s="1"/>
  <c r="AC153" i="10"/>
  <c r="J154" i="10"/>
  <c r="K154" i="10" s="1"/>
  <c r="M154" i="10"/>
  <c r="Q154" i="10"/>
  <c r="S154" i="10" s="1"/>
  <c r="R154" i="10"/>
  <c r="Y154" i="10"/>
  <c r="G155" i="10"/>
  <c r="J155" i="10"/>
  <c r="K155" i="10" s="1"/>
  <c r="M155" i="10"/>
  <c r="Q155" i="10"/>
  <c r="I155" i="9" s="1"/>
  <c r="AC155" i="10"/>
  <c r="G156" i="10"/>
  <c r="J156" i="10"/>
  <c r="K156" i="10" s="1"/>
  <c r="L156" i="10"/>
  <c r="M156" i="10"/>
  <c r="Q156" i="10"/>
  <c r="R156" i="10" s="1"/>
  <c r="S156" i="10"/>
  <c r="Y156" i="10"/>
  <c r="G157" i="10"/>
  <c r="J157" i="10"/>
  <c r="K157" i="10" s="1"/>
  <c r="M157" i="10"/>
  <c r="Q157" i="10"/>
  <c r="S157" i="10" s="1"/>
  <c r="AC157" i="10"/>
  <c r="G158" i="10"/>
  <c r="J158" i="10"/>
  <c r="K158" i="10" s="1"/>
  <c r="M158" i="10"/>
  <c r="N158" i="10"/>
  <c r="O158" i="10" s="1"/>
  <c r="Q158" i="10"/>
  <c r="S158" i="10" s="1"/>
  <c r="Y158" i="10"/>
  <c r="G159" i="10"/>
  <c r="J159" i="10"/>
  <c r="K159" i="10" s="1"/>
  <c r="M159" i="10"/>
  <c r="Q159" i="10"/>
  <c r="S159" i="10" s="1"/>
  <c r="Y159" i="10"/>
  <c r="G160" i="10"/>
  <c r="H160" i="10"/>
  <c r="J160" i="10"/>
  <c r="K160" i="10" s="1"/>
  <c r="M160" i="10"/>
  <c r="N160" i="10"/>
  <c r="Q160" i="10"/>
  <c r="R160" i="10" s="1"/>
  <c r="S160" i="10"/>
  <c r="Y160" i="10"/>
  <c r="G161" i="10"/>
  <c r="J161" i="10"/>
  <c r="K161" i="10" s="1"/>
  <c r="M161" i="10"/>
  <c r="Q161" i="10"/>
  <c r="S161" i="10" s="1"/>
  <c r="AC161" i="10"/>
  <c r="J162" i="10"/>
  <c r="K162" i="10"/>
  <c r="L162" i="10"/>
  <c r="M162" i="10"/>
  <c r="Q162" i="10"/>
  <c r="S162" i="10" s="1"/>
  <c r="R162" i="10"/>
  <c r="Y162" i="10"/>
  <c r="J163" i="10"/>
  <c r="K163" i="10"/>
  <c r="L163" i="10"/>
  <c r="M163" i="10"/>
  <c r="Q163" i="10"/>
  <c r="S163" i="10" s="1"/>
  <c r="R163" i="10"/>
  <c r="AC163" i="10"/>
  <c r="AG163" i="10"/>
  <c r="G164" i="10"/>
  <c r="J164" i="10"/>
  <c r="K164" i="10"/>
  <c r="L164" i="10"/>
  <c r="M164" i="10"/>
  <c r="Q164" i="10"/>
  <c r="R164" i="10"/>
  <c r="S164" i="10"/>
  <c r="Y164" i="10"/>
  <c r="G165" i="10"/>
  <c r="J165" i="10"/>
  <c r="K165" i="10" s="1"/>
  <c r="L165" i="10"/>
  <c r="M165" i="10"/>
  <c r="Q165" i="10"/>
  <c r="R165" i="10" s="1"/>
  <c r="AC165" i="10"/>
  <c r="J166" i="10"/>
  <c r="L166" i="10" s="1"/>
  <c r="K166" i="10"/>
  <c r="M166" i="10"/>
  <c r="Q166" i="10"/>
  <c r="S166" i="10" s="1"/>
  <c r="Y166" i="10"/>
  <c r="G167" i="10"/>
  <c r="J167" i="10"/>
  <c r="K167" i="10" s="1"/>
  <c r="M167" i="10"/>
  <c r="Q167" i="10"/>
  <c r="R167" i="10" s="1"/>
  <c r="AC167" i="10"/>
  <c r="J168" i="10"/>
  <c r="K168" i="10"/>
  <c r="L168" i="10"/>
  <c r="M168" i="10"/>
  <c r="Q168" i="10"/>
  <c r="R168" i="10"/>
  <c r="S168" i="10"/>
  <c r="Y168" i="10"/>
  <c r="G169" i="10"/>
  <c r="J169" i="10"/>
  <c r="K169" i="10" s="1"/>
  <c r="M169" i="10"/>
  <c r="Q169" i="10"/>
  <c r="R169" i="10" s="1"/>
  <c r="AC169" i="10"/>
  <c r="G170" i="10"/>
  <c r="J170" i="10"/>
  <c r="L170" i="10" s="1"/>
  <c r="M170" i="10"/>
  <c r="Q170" i="10"/>
  <c r="S170" i="10" s="1"/>
  <c r="Y170" i="10"/>
  <c r="G171" i="10"/>
  <c r="J171" i="10"/>
  <c r="K171" i="10" s="1"/>
  <c r="M171" i="10"/>
  <c r="Q171" i="10"/>
  <c r="R171" i="10" s="1"/>
  <c r="AC171" i="10"/>
  <c r="G172" i="10"/>
  <c r="J172" i="10"/>
  <c r="K172" i="10" s="1"/>
  <c r="L172" i="10"/>
  <c r="M172" i="10"/>
  <c r="Q172" i="10"/>
  <c r="S172" i="10" s="1"/>
  <c r="R172" i="10"/>
  <c r="G173" i="10"/>
  <c r="J173" i="10"/>
  <c r="L173" i="10" s="1"/>
  <c r="K173" i="10"/>
  <c r="M173" i="10"/>
  <c r="Q173" i="10"/>
  <c r="S173" i="10" s="1"/>
  <c r="AC173" i="10"/>
  <c r="J174" i="10"/>
  <c r="K174" i="10" s="1"/>
  <c r="M174" i="10"/>
  <c r="Q174" i="10"/>
  <c r="R174" i="10" s="1"/>
  <c r="I176" i="10"/>
  <c r="P176" i="10"/>
  <c r="X176" i="10"/>
  <c r="AB176" i="10"/>
  <c r="AF176" i="10"/>
  <c r="E180" i="10"/>
  <c r="I180" i="10"/>
  <c r="P180" i="10"/>
  <c r="P204" i="10"/>
  <c r="X180" i="10"/>
  <c r="AB180" i="10"/>
  <c r="E181" i="10"/>
  <c r="E205" i="10"/>
  <c r="I181" i="10"/>
  <c r="I205" i="10"/>
  <c r="P181" i="10"/>
  <c r="P205" i="10"/>
  <c r="X181" i="10"/>
  <c r="AB181" i="10"/>
  <c r="AF181" i="10"/>
  <c r="AJ181" i="10"/>
  <c r="E182" i="10"/>
  <c r="I182" i="10"/>
  <c r="P182" i="10"/>
  <c r="P206" i="10"/>
  <c r="X182" i="10"/>
  <c r="AB182" i="10"/>
  <c r="AF182" i="10"/>
  <c r="AJ182" i="10"/>
  <c r="AJ206" i="10"/>
  <c r="E183" i="10"/>
  <c r="I183" i="10"/>
  <c r="P183" i="10"/>
  <c r="P207" i="10"/>
  <c r="X183" i="10"/>
  <c r="AB183" i="10"/>
  <c r="AF183" i="10"/>
  <c r="AJ183" i="10"/>
  <c r="E184" i="10"/>
  <c r="I184" i="10"/>
  <c r="P184" i="10"/>
  <c r="P208" i="10"/>
  <c r="X184" i="10"/>
  <c r="AB184" i="10"/>
  <c r="AF184" i="10"/>
  <c r="AJ184" i="10"/>
  <c r="E185" i="10"/>
  <c r="E209" i="10"/>
  <c r="I185" i="10"/>
  <c r="I209" i="10"/>
  <c r="P185" i="10"/>
  <c r="P209" i="10"/>
  <c r="X185" i="10"/>
  <c r="AB185" i="10"/>
  <c r="AF185" i="10"/>
  <c r="AJ185" i="10"/>
  <c r="E186" i="10"/>
  <c r="I186" i="10"/>
  <c r="I210" i="10"/>
  <c r="P186" i="10"/>
  <c r="P210" i="10"/>
  <c r="X186" i="10"/>
  <c r="X210" i="10"/>
  <c r="AB186" i="10"/>
  <c r="AB210" i="10"/>
  <c r="AF186" i="10"/>
  <c r="AJ186" i="10"/>
  <c r="J192" i="10"/>
  <c r="Q192" i="10"/>
  <c r="Z192" i="10"/>
  <c r="AD192" i="10"/>
  <c r="N196" i="9" s="1"/>
  <c r="AH192" i="10"/>
  <c r="AL192" i="10"/>
  <c r="J193" i="10"/>
  <c r="Q193" i="10"/>
  <c r="Q200" i="10" s="1"/>
  <c r="Z193" i="10"/>
  <c r="AD193" i="10"/>
  <c r="AH193" i="10"/>
  <c r="AL193" i="10"/>
  <c r="J194" i="10"/>
  <c r="Q194" i="10"/>
  <c r="Z194" i="10"/>
  <c r="AD194" i="10"/>
  <c r="N198" i="22" s="1"/>
  <c r="AH194" i="10"/>
  <c r="AL194" i="10"/>
  <c r="J195" i="10"/>
  <c r="Q195" i="10"/>
  <c r="I199" i="22" s="1"/>
  <c r="Z195" i="10"/>
  <c r="AD195" i="10"/>
  <c r="AH195" i="10"/>
  <c r="AL195" i="10"/>
  <c r="J196" i="10"/>
  <c r="Q196" i="10"/>
  <c r="Z196" i="10"/>
  <c r="AD196" i="10"/>
  <c r="N200" i="9" s="1"/>
  <c r="AH196" i="10"/>
  <c r="AL196" i="10"/>
  <c r="J197" i="10"/>
  <c r="Q197" i="10"/>
  <c r="I201" i="22" s="1"/>
  <c r="Z197" i="10"/>
  <c r="AD197" i="10"/>
  <c r="AH197" i="10"/>
  <c r="AL197" i="10"/>
  <c r="J198" i="10"/>
  <c r="Q198" i="10"/>
  <c r="Z198" i="10"/>
  <c r="AD198" i="10"/>
  <c r="N202" i="22" s="1"/>
  <c r="AH198" i="10"/>
  <c r="AL198" i="10"/>
  <c r="I200" i="10"/>
  <c r="P200" i="10"/>
  <c r="T200" i="10"/>
  <c r="X200" i="10"/>
  <c r="AB200" i="10"/>
  <c r="AF200" i="10"/>
  <c r="AH200" i="10"/>
  <c r="AJ200" i="10"/>
  <c r="AB204" i="10"/>
  <c r="AF206" i="10"/>
  <c r="E207" i="10"/>
  <c r="AB208" i="10"/>
  <c r="AJ208" i="10"/>
  <c r="AF210" i="10"/>
  <c r="F4" i="4"/>
  <c r="G4" i="4"/>
  <c r="H4" i="4"/>
  <c r="I4" i="4"/>
  <c r="E6" i="4"/>
  <c r="U192" i="10" s="1"/>
  <c r="K6" i="4"/>
  <c r="E7" i="4"/>
  <c r="E8" i="4"/>
  <c r="U194" i="10" s="1"/>
  <c r="J8" i="4"/>
  <c r="K8" i="4"/>
  <c r="E9" i="4"/>
  <c r="K9" i="4" s="1"/>
  <c r="E10" i="4"/>
  <c r="J10" i="4" s="1"/>
  <c r="E11" i="4"/>
  <c r="E12" i="4"/>
  <c r="U198" i="10" s="1"/>
  <c r="A41" i="2"/>
  <c r="B41" i="2"/>
  <c r="C41" i="2"/>
  <c r="D41" i="2"/>
  <c r="G24" i="1"/>
  <c r="D7" i="3"/>
  <c r="K7" i="3" s="1"/>
  <c r="E7" i="3"/>
  <c r="D8" i="3"/>
  <c r="K8" i="3" s="1"/>
  <c r="E8" i="3"/>
  <c r="D9" i="3"/>
  <c r="K9" i="3" s="1"/>
  <c r="E9" i="3"/>
  <c r="D10" i="3"/>
  <c r="K10" i="3" s="1"/>
  <c r="E10" i="3"/>
  <c r="D11" i="3"/>
  <c r="E11" i="3"/>
  <c r="D12" i="3"/>
  <c r="E12" i="3"/>
  <c r="U4" i="10"/>
  <c r="K14" i="3"/>
  <c r="F15" i="3"/>
  <c r="U15" i="3" s="1"/>
  <c r="K15" i="3"/>
  <c r="F16" i="3"/>
  <c r="U16" i="3" s="1"/>
  <c r="K16" i="3"/>
  <c r="F17" i="3"/>
  <c r="U17" i="3" s="1"/>
  <c r="K17" i="3"/>
  <c r="F18" i="3"/>
  <c r="U18" i="3" s="1"/>
  <c r="K18" i="3"/>
  <c r="F19" i="3"/>
  <c r="U19" i="3" s="1"/>
  <c r="K19" i="3"/>
  <c r="F20" i="3"/>
  <c r="K20" i="3"/>
  <c r="F21" i="3"/>
  <c r="U21" i="3" s="1"/>
  <c r="U11" i="10"/>
  <c r="J11" i="22" s="1"/>
  <c r="K21" i="3"/>
  <c r="F22" i="3"/>
  <c r="U22" i="3" s="1"/>
  <c r="K22" i="3"/>
  <c r="F23" i="3"/>
  <c r="U23" i="3" s="1"/>
  <c r="K23" i="3"/>
  <c r="F24" i="3"/>
  <c r="U24" i="3" s="1"/>
  <c r="K24" i="3"/>
  <c r="F25" i="3"/>
  <c r="U25" i="3" s="1"/>
  <c r="K25" i="3"/>
  <c r="F26" i="3"/>
  <c r="U26" i="3" s="1"/>
  <c r="K26" i="3"/>
  <c r="F27" i="3"/>
  <c r="U27" i="3" s="1"/>
  <c r="K27" i="3"/>
  <c r="F28" i="3"/>
  <c r="U28" i="3" s="1"/>
  <c r="K28" i="3"/>
  <c r="F29" i="3"/>
  <c r="U29" i="3" s="1"/>
  <c r="U19" i="10"/>
  <c r="W19" i="10" s="1"/>
  <c r="K29" i="3"/>
  <c r="F30" i="3"/>
  <c r="U30" i="3" s="1"/>
  <c r="K30" i="3"/>
  <c r="F31" i="3"/>
  <c r="U31" i="3" s="1"/>
  <c r="K31" i="3"/>
  <c r="F32" i="3"/>
  <c r="U32" i="3" s="1"/>
  <c r="K32" i="3"/>
  <c r="F33" i="3"/>
  <c r="U33" i="3" s="1"/>
  <c r="K33" i="3"/>
  <c r="F34" i="3"/>
  <c r="U34" i="3" s="1"/>
  <c r="K34" i="3"/>
  <c r="F35" i="3"/>
  <c r="U35" i="3" s="1"/>
  <c r="K35" i="3"/>
  <c r="F36" i="3"/>
  <c r="U36" i="3" s="1"/>
  <c r="U26" i="10"/>
  <c r="J26" i="9" s="1"/>
  <c r="K36" i="3"/>
  <c r="F37" i="3"/>
  <c r="U37" i="3" s="1"/>
  <c r="K37" i="3"/>
  <c r="F38" i="3"/>
  <c r="U38" i="3" s="1"/>
  <c r="K38" i="3"/>
  <c r="F39" i="3"/>
  <c r="U39" i="3" s="1"/>
  <c r="K39" i="3"/>
  <c r="F40" i="3"/>
  <c r="U40" i="3" s="1"/>
  <c r="U30" i="10"/>
  <c r="K40" i="3"/>
  <c r="F41" i="3"/>
  <c r="U41" i="3" s="1"/>
  <c r="K41" i="3"/>
  <c r="F42" i="3"/>
  <c r="U42" i="3" s="1"/>
  <c r="K42" i="3"/>
  <c r="F43" i="3"/>
  <c r="K43" i="3"/>
  <c r="F44" i="3"/>
  <c r="U44" i="3" s="1"/>
  <c r="K44" i="3"/>
  <c r="F45" i="3"/>
  <c r="U45" i="3" s="1"/>
  <c r="K45" i="3"/>
  <c r="F46" i="3"/>
  <c r="U46" i="3" s="1"/>
  <c r="K46" i="3"/>
  <c r="F47" i="3"/>
  <c r="U47" i="3" s="1"/>
  <c r="U37" i="10"/>
  <c r="J37" i="9" s="1"/>
  <c r="K47" i="3"/>
  <c r="F48" i="3"/>
  <c r="U48" i="3" s="1"/>
  <c r="K48" i="3"/>
  <c r="F49" i="3"/>
  <c r="U49" i="3" s="1"/>
  <c r="K49" i="3"/>
  <c r="F50" i="3"/>
  <c r="U50" i="3" s="1"/>
  <c r="K50" i="3"/>
  <c r="F51" i="3"/>
  <c r="K51" i="3"/>
  <c r="U42" i="10"/>
  <c r="K52" i="3"/>
  <c r="F53" i="3"/>
  <c r="U53" i="3" s="1"/>
  <c r="K53" i="3"/>
  <c r="F54" i="3"/>
  <c r="U54" i="3" s="1"/>
  <c r="K54" i="3"/>
  <c r="F55" i="3"/>
  <c r="U55" i="3" s="1"/>
  <c r="K55" i="3"/>
  <c r="F56" i="3"/>
  <c r="K56" i="3"/>
  <c r="F57" i="3"/>
  <c r="K57" i="3"/>
  <c r="F58" i="3"/>
  <c r="K58" i="3"/>
  <c r="F59" i="3"/>
  <c r="U59" i="3" s="1"/>
  <c r="K59" i="3"/>
  <c r="F60" i="3"/>
  <c r="U60" i="3" s="1"/>
  <c r="U50" i="10"/>
  <c r="W50" i="10" s="1"/>
  <c r="K60" i="3"/>
  <c r="F61" i="3"/>
  <c r="U61" i="3" s="1"/>
  <c r="K61" i="3"/>
  <c r="F62" i="3"/>
  <c r="U62" i="3" s="1"/>
  <c r="K62" i="3"/>
  <c r="F63" i="3"/>
  <c r="U63" i="3" s="1"/>
  <c r="K63" i="3"/>
  <c r="F64" i="3"/>
  <c r="K64" i="3"/>
  <c r="F65" i="3"/>
  <c r="K65" i="3"/>
  <c r="F66" i="3"/>
  <c r="K66" i="3"/>
  <c r="F67" i="3"/>
  <c r="U67" i="3" s="1"/>
  <c r="K67" i="3"/>
  <c r="F68" i="3"/>
  <c r="U68" i="3" s="1"/>
  <c r="K68" i="3"/>
  <c r="F69" i="3"/>
  <c r="U69" i="3" s="1"/>
  <c r="U59" i="10"/>
  <c r="J59" i="9" s="1"/>
  <c r="K69" i="3"/>
  <c r="F70" i="3"/>
  <c r="U70" i="3" s="1"/>
  <c r="U60" i="10"/>
  <c r="V60" i="10" s="1"/>
  <c r="K70" i="3"/>
  <c r="F71" i="3"/>
  <c r="U71" i="3" s="1"/>
  <c r="U61" i="10"/>
  <c r="K71" i="3"/>
  <c r="F72" i="3"/>
  <c r="K72" i="3"/>
  <c r="F73" i="3"/>
  <c r="K73" i="3"/>
  <c r="F74" i="3"/>
  <c r="K74" i="3"/>
  <c r="F75" i="3"/>
  <c r="U75" i="3" s="1"/>
  <c r="K75" i="3"/>
  <c r="F76" i="3"/>
  <c r="U76" i="3" s="1"/>
  <c r="K76" i="3"/>
  <c r="F77" i="3"/>
  <c r="U77" i="3" s="1"/>
  <c r="K77" i="3"/>
  <c r="F78" i="3"/>
  <c r="U78" i="3" s="1"/>
  <c r="K78" i="3"/>
  <c r="F79" i="3"/>
  <c r="U79" i="3" s="1"/>
  <c r="K79" i="3"/>
  <c r="F80" i="3"/>
  <c r="U70" i="10" s="1"/>
  <c r="J70" i="9" s="1"/>
  <c r="K80" i="3"/>
  <c r="F81" i="3"/>
  <c r="K81" i="3"/>
  <c r="F82" i="3"/>
  <c r="K82" i="3"/>
  <c r="F83" i="3"/>
  <c r="U83" i="3" s="1"/>
  <c r="K83" i="3"/>
  <c r="F84" i="3"/>
  <c r="U84" i="3" s="1"/>
  <c r="U74" i="10"/>
  <c r="W74" i="10" s="1"/>
  <c r="K84" i="3"/>
  <c r="F85" i="3"/>
  <c r="K85" i="3"/>
  <c r="F86" i="3"/>
  <c r="U86" i="3" s="1"/>
  <c r="U76" i="10"/>
  <c r="K86" i="3"/>
  <c r="F87" i="3"/>
  <c r="U87" i="3" s="1"/>
  <c r="K87" i="3"/>
  <c r="F88" i="3"/>
  <c r="K88" i="3"/>
  <c r="F89" i="3"/>
  <c r="K89" i="3"/>
  <c r="F90" i="3"/>
  <c r="K90" i="3"/>
  <c r="F91" i="3"/>
  <c r="U91" i="3" s="1"/>
  <c r="K91" i="3"/>
  <c r="F92" i="3"/>
  <c r="U92" i="3" s="1"/>
  <c r="K92" i="3"/>
  <c r="F93" i="3"/>
  <c r="U93" i="3" s="1"/>
  <c r="K93" i="3"/>
  <c r="F94" i="3"/>
  <c r="U94" i="3" s="1"/>
  <c r="K94" i="3"/>
  <c r="F95" i="3"/>
  <c r="U95" i="3" s="1"/>
  <c r="K95" i="3"/>
  <c r="F96" i="3"/>
  <c r="K96" i="3"/>
  <c r="F97" i="3"/>
  <c r="K97" i="3"/>
  <c r="F98" i="3"/>
  <c r="K98" i="3"/>
  <c r="F99" i="3"/>
  <c r="U99" i="3" s="1"/>
  <c r="K99" i="3"/>
  <c r="F100" i="3"/>
  <c r="U100" i="3" s="1"/>
  <c r="K100" i="3"/>
  <c r="F101" i="3"/>
  <c r="K101" i="3"/>
  <c r="F102" i="3"/>
  <c r="U102" i="3" s="1"/>
  <c r="U92" i="10"/>
  <c r="J92" i="22" s="1"/>
  <c r="K102" i="3"/>
  <c r="F103" i="3"/>
  <c r="U103" i="3" s="1"/>
  <c r="K103" i="3"/>
  <c r="F104" i="3"/>
  <c r="K104" i="3"/>
  <c r="F105" i="3"/>
  <c r="K105" i="3"/>
  <c r="F106" i="3"/>
  <c r="K106" i="3"/>
  <c r="F107" i="3"/>
  <c r="U107" i="3" s="1"/>
  <c r="K107" i="3"/>
  <c r="F108" i="3"/>
  <c r="U108" i="3" s="1"/>
  <c r="U98" i="10"/>
  <c r="W98" i="10" s="1"/>
  <c r="K108" i="3"/>
  <c r="F109" i="3"/>
  <c r="U109" i="3" s="1"/>
  <c r="K109" i="3"/>
  <c r="F110" i="3"/>
  <c r="U110" i="3" s="1"/>
  <c r="K110" i="3"/>
  <c r="F111" i="3"/>
  <c r="U111" i="3" s="1"/>
  <c r="K111" i="3"/>
  <c r="F112" i="3"/>
  <c r="K112" i="3"/>
  <c r="F113" i="3"/>
  <c r="K113" i="3"/>
  <c r="F114" i="3"/>
  <c r="K114" i="3"/>
  <c r="F115" i="3"/>
  <c r="U115" i="3" s="1"/>
  <c r="K115" i="3"/>
  <c r="F116" i="3"/>
  <c r="U116" i="3" s="1"/>
  <c r="K116" i="3"/>
  <c r="F117" i="3"/>
  <c r="K117" i="3"/>
  <c r="F118" i="3"/>
  <c r="U118" i="3" s="1"/>
  <c r="U108" i="10"/>
  <c r="K118" i="3"/>
  <c r="F119" i="3"/>
  <c r="U119" i="3" s="1"/>
  <c r="U109" i="10"/>
  <c r="W109" i="10" s="1"/>
  <c r="K119" i="3"/>
  <c r="F120" i="3"/>
  <c r="K120" i="3"/>
  <c r="F121" i="3"/>
  <c r="K121" i="3"/>
  <c r="F122" i="3"/>
  <c r="K122" i="3"/>
  <c r="F123" i="3"/>
  <c r="U123" i="3" s="1"/>
  <c r="K123" i="3"/>
  <c r="F124" i="3"/>
  <c r="U124" i="3" s="1"/>
  <c r="K124" i="3"/>
  <c r="F125" i="3"/>
  <c r="U125" i="3" s="1"/>
  <c r="K125" i="3"/>
  <c r="F126" i="3"/>
  <c r="U126" i="3" s="1"/>
  <c r="U116" i="10"/>
  <c r="J116" i="9" s="1"/>
  <c r="K126" i="3"/>
  <c r="F127" i="3"/>
  <c r="U127" i="3" s="1"/>
  <c r="K127" i="3"/>
  <c r="F128" i="3"/>
  <c r="K128" i="3"/>
  <c r="F129" i="3"/>
  <c r="K129" i="3"/>
  <c r="F130" i="3"/>
  <c r="K130" i="3"/>
  <c r="F131" i="3"/>
  <c r="U131" i="3" s="1"/>
  <c r="K131" i="3"/>
  <c r="F132" i="3"/>
  <c r="U132" i="3" s="1"/>
  <c r="U122" i="10"/>
  <c r="J122" i="9" s="1"/>
  <c r="K132" i="3"/>
  <c r="F133" i="3"/>
  <c r="K133" i="3"/>
  <c r="F134" i="3"/>
  <c r="U134" i="3" s="1"/>
  <c r="K134" i="3"/>
  <c r="F135" i="3"/>
  <c r="U135" i="3" s="1"/>
  <c r="K135" i="3"/>
  <c r="F136" i="3"/>
  <c r="K136" i="3"/>
  <c r="F137" i="3"/>
  <c r="K137" i="3"/>
  <c r="F138" i="3"/>
  <c r="K138" i="3"/>
  <c r="F139" i="3"/>
  <c r="U139" i="3" s="1"/>
  <c r="K139" i="3"/>
  <c r="F140" i="3"/>
  <c r="U140" i="3" s="1"/>
  <c r="K140" i="3"/>
  <c r="F141" i="3"/>
  <c r="U141" i="3" s="1"/>
  <c r="K141" i="3"/>
  <c r="F142" i="3"/>
  <c r="U142" i="3" s="1"/>
  <c r="K142" i="3"/>
  <c r="F143" i="3"/>
  <c r="U143" i="3" s="1"/>
  <c r="K143" i="3"/>
  <c r="F144" i="3"/>
  <c r="K144" i="3"/>
  <c r="F145" i="3"/>
  <c r="K145" i="3"/>
  <c r="F146" i="3"/>
  <c r="K146" i="3"/>
  <c r="F147" i="3"/>
  <c r="U147" i="3" s="1"/>
  <c r="K147" i="3"/>
  <c r="F148" i="3"/>
  <c r="U148" i="3" s="1"/>
  <c r="K148" i="3"/>
  <c r="F149" i="3"/>
  <c r="K149" i="3"/>
  <c r="F150" i="3"/>
  <c r="U150" i="3" s="1"/>
  <c r="U140" i="10"/>
  <c r="J140" i="9" s="1"/>
  <c r="K150" i="3"/>
  <c r="F151" i="3"/>
  <c r="U151" i="3" s="1"/>
  <c r="K151" i="3"/>
  <c r="F152" i="3"/>
  <c r="K152" i="3"/>
  <c r="F153" i="3"/>
  <c r="U143" i="10" s="1"/>
  <c r="K153" i="3"/>
  <c r="F154" i="3"/>
  <c r="K154" i="3"/>
  <c r="F155" i="3"/>
  <c r="U155" i="3" s="1"/>
  <c r="K155" i="3"/>
  <c r="F156" i="3"/>
  <c r="U156" i="3" s="1"/>
  <c r="K156" i="3"/>
  <c r="F157" i="3"/>
  <c r="U157" i="3" s="1"/>
  <c r="K157" i="3"/>
  <c r="F158" i="3"/>
  <c r="U158" i="3" s="1"/>
  <c r="U148" i="10"/>
  <c r="K158" i="3"/>
  <c r="F159" i="3"/>
  <c r="U149" i="10" s="1"/>
  <c r="K159" i="3"/>
  <c r="F160" i="3"/>
  <c r="K160" i="3"/>
  <c r="F161" i="3"/>
  <c r="K161" i="3"/>
  <c r="F162" i="3"/>
  <c r="K162" i="3"/>
  <c r="F163" i="3"/>
  <c r="U163" i="3" s="1"/>
  <c r="K163" i="3"/>
  <c r="F164" i="3"/>
  <c r="U164" i="3" s="1"/>
  <c r="K164" i="3"/>
  <c r="F165" i="3"/>
  <c r="U165" i="3" s="1"/>
  <c r="K165" i="3"/>
  <c r="F166" i="3"/>
  <c r="U166" i="3" s="1"/>
  <c r="K166" i="3"/>
  <c r="F167" i="3"/>
  <c r="U167" i="3" s="1"/>
  <c r="K167" i="3"/>
  <c r="F168" i="3"/>
  <c r="U168" i="3" s="1"/>
  <c r="K168" i="3"/>
  <c r="F169" i="3"/>
  <c r="U169" i="3" s="1"/>
  <c r="K169" i="3"/>
  <c r="F170" i="3"/>
  <c r="K170" i="3"/>
  <c r="F171" i="3"/>
  <c r="U171" i="3" s="1"/>
  <c r="K171" i="3"/>
  <c r="F172" i="3"/>
  <c r="U172" i="3" s="1"/>
  <c r="K172" i="3"/>
  <c r="F173" i="3"/>
  <c r="U173" i="3" s="1"/>
  <c r="K173" i="3"/>
  <c r="F174" i="3"/>
  <c r="U174" i="3" s="1"/>
  <c r="U164" i="10"/>
  <c r="K174" i="3"/>
  <c r="F175" i="3"/>
  <c r="U175" i="3" s="1"/>
  <c r="U165" i="10"/>
  <c r="J165" i="22" s="1"/>
  <c r="K175" i="3"/>
  <c r="F176" i="3"/>
  <c r="U176" i="3" s="1"/>
  <c r="U166" i="10"/>
  <c r="J166" i="9" s="1"/>
  <c r="K176" i="3"/>
  <c r="F177" i="3"/>
  <c r="U177" i="3" s="1"/>
  <c r="K177" i="3"/>
  <c r="F178" i="3"/>
  <c r="K178" i="3"/>
  <c r="F179" i="3"/>
  <c r="U179" i="3" s="1"/>
  <c r="K179" i="3"/>
  <c r="F180" i="3"/>
  <c r="U180" i="3" s="1"/>
  <c r="K180" i="3"/>
  <c r="F181" i="3"/>
  <c r="U181" i="3" s="1"/>
  <c r="K181" i="3"/>
  <c r="F182" i="3"/>
  <c r="U182" i="3" s="1"/>
  <c r="K182" i="3"/>
  <c r="F183" i="3"/>
  <c r="U183" i="3" s="1"/>
  <c r="K183" i="3"/>
  <c r="F184" i="3"/>
  <c r="U184" i="3" s="1"/>
  <c r="K184" i="3"/>
  <c r="AK55" i="10"/>
  <c r="AC55" i="10"/>
  <c r="Y47" i="10"/>
  <c r="AC59" i="10"/>
  <c r="AK35" i="10"/>
  <c r="AC35" i="10"/>
  <c r="AK59" i="10"/>
  <c r="AG55" i="10"/>
  <c r="AG43" i="10"/>
  <c r="AG51" i="10"/>
  <c r="AG31" i="10"/>
  <c r="AG171" i="10"/>
  <c r="AK47" i="10"/>
  <c r="AK43" i="10"/>
  <c r="AC43" i="10"/>
  <c r="AK27" i="10"/>
  <c r="AG165" i="10"/>
  <c r="AG21" i="10"/>
  <c r="AK51" i="10"/>
  <c r="AC51" i="10"/>
  <c r="AK31" i="10"/>
  <c r="AC31" i="10"/>
  <c r="AC23" i="10"/>
  <c r="M205" i="10"/>
  <c r="G54" i="20"/>
  <c r="M182" i="10"/>
  <c r="AG173" i="10"/>
  <c r="AG167" i="10"/>
  <c r="AG59" i="10"/>
  <c r="AG27" i="10"/>
  <c r="AG23" i="10"/>
  <c r="AK21" i="10"/>
  <c r="AG16" i="10"/>
  <c r="AG169" i="10"/>
  <c r="AG157" i="10"/>
  <c r="AG155" i="10"/>
  <c r="AG153" i="10"/>
  <c r="AG151" i="10"/>
  <c r="AK92" i="10"/>
  <c r="AC92" i="10"/>
  <c r="AK84" i="10"/>
  <c r="AC84" i="10"/>
  <c r="AK76" i="10"/>
  <c r="AC76" i="10"/>
  <c r="AK72" i="10"/>
  <c r="AC72" i="10"/>
  <c r="AK68" i="10"/>
  <c r="AC68" i="10"/>
  <c r="AK64" i="10"/>
  <c r="AC64" i="10"/>
  <c r="Y16" i="10"/>
  <c r="AG159" i="10"/>
  <c r="AG103" i="10"/>
  <c r="AG92" i="10"/>
  <c r="AG84" i="10"/>
  <c r="AG76" i="10"/>
  <c r="AG72" i="10"/>
  <c r="AG68" i="10"/>
  <c r="AG64" i="10"/>
  <c r="AC19" i="10"/>
  <c r="AC105" i="10"/>
  <c r="AK102" i="10"/>
  <c r="AC102" i="10"/>
  <c r="AC96" i="10"/>
  <c r="AK88" i="10"/>
  <c r="AK74" i="10"/>
  <c r="AC74" i="10"/>
  <c r="AC70" i="10"/>
  <c r="AC66" i="10"/>
  <c r="AC62" i="10"/>
  <c r="AC57" i="10"/>
  <c r="AK53" i="10"/>
  <c r="AK49" i="10"/>
  <c r="AC49" i="10"/>
  <c r="AK45" i="10"/>
  <c r="AC45" i="10"/>
  <c r="AK41" i="10"/>
  <c r="AC41" i="10"/>
  <c r="AK37" i="10"/>
  <c r="AC37" i="10"/>
  <c r="AK33" i="10"/>
  <c r="AC33" i="10"/>
  <c r="AK29" i="10"/>
  <c r="AC29" i="10"/>
  <c r="AK25" i="10"/>
  <c r="AC25" i="10"/>
  <c r="T183" i="10"/>
  <c r="T207" i="10"/>
  <c r="Y173" i="10"/>
  <c r="Y171" i="10"/>
  <c r="Y169" i="10"/>
  <c r="Y167" i="10"/>
  <c r="Y165" i="10"/>
  <c r="Y163" i="10"/>
  <c r="Y155" i="10"/>
  <c r="Y21" i="10"/>
  <c r="AG149" i="10"/>
  <c r="AK105" i="10"/>
  <c r="AG100" i="10"/>
  <c r="AK96" i="10"/>
  <c r="AC88" i="10"/>
  <c r="AK80" i="10"/>
  <c r="AC80" i="10"/>
  <c r="AK70" i="10"/>
  <c r="AK66" i="10"/>
  <c r="AK62" i="10"/>
  <c r="AG60" i="10"/>
  <c r="AK57" i="10"/>
  <c r="AC53" i="10"/>
  <c r="Y151" i="10"/>
  <c r="AG105" i="10"/>
  <c r="AG102" i="10"/>
  <c r="AG96" i="10"/>
  <c r="AG88" i="10"/>
  <c r="AG80" i="10"/>
  <c r="AG74" i="10"/>
  <c r="AG70" i="10"/>
  <c r="AG66" i="10"/>
  <c r="AG62" i="10"/>
  <c r="AK60" i="10"/>
  <c r="AC60" i="10"/>
  <c r="T182" i="10"/>
  <c r="AC182" i="10"/>
  <c r="AG57" i="10"/>
  <c r="AG53" i="10"/>
  <c r="AG49" i="10"/>
  <c r="AG45" i="10"/>
  <c r="AG41" i="10"/>
  <c r="AG37" i="10"/>
  <c r="AG33" i="10"/>
  <c r="AG29" i="10"/>
  <c r="AG25" i="10"/>
  <c r="AK16" i="10"/>
  <c r="M180" i="10"/>
  <c r="T185" i="10"/>
  <c r="T209" i="10"/>
  <c r="AG161" i="10"/>
  <c r="Y157" i="10"/>
  <c r="Y149" i="10"/>
  <c r="AG111" i="10"/>
  <c r="Y111" i="10"/>
  <c r="AK109" i="10"/>
  <c r="AC109" i="10"/>
  <c r="AK107" i="10"/>
  <c r="AC107" i="10"/>
  <c r="AK98" i="10"/>
  <c r="AC98" i="10"/>
  <c r="AG94" i="10"/>
  <c r="Y94" i="10"/>
  <c r="AK90" i="10"/>
  <c r="AC90" i="10"/>
  <c r="AG86" i="10"/>
  <c r="Y86" i="10"/>
  <c r="AK82" i="10"/>
  <c r="AC82" i="10"/>
  <c r="AG78" i="10"/>
  <c r="Y78" i="10"/>
  <c r="T181" i="10"/>
  <c r="T205" i="10"/>
  <c r="T180" i="10"/>
  <c r="AC180" i="10"/>
  <c r="T184" i="10"/>
  <c r="AK184" i="10"/>
  <c r="AG19" i="10"/>
  <c r="Y153" i="10"/>
  <c r="AG147" i="10"/>
  <c r="AG145" i="10"/>
  <c r="AG143" i="10"/>
  <c r="AK111" i="10"/>
  <c r="AG109" i="10"/>
  <c r="AG107" i="10"/>
  <c r="AG98" i="10"/>
  <c r="AK94" i="10"/>
  <c r="AG90" i="10"/>
  <c r="AK86" i="10"/>
  <c r="AG82" i="10"/>
  <c r="AK78" i="10"/>
  <c r="M183" i="10"/>
  <c r="M181" i="10"/>
  <c r="R137" i="10"/>
  <c r="S137" i="10"/>
  <c r="S129" i="10"/>
  <c r="R121" i="10"/>
  <c r="S121" i="10"/>
  <c r="R113" i="10"/>
  <c r="S113" i="10"/>
  <c r="R161" i="10"/>
  <c r="AC159" i="10"/>
  <c r="AK159" i="10"/>
  <c r="R139" i="10"/>
  <c r="S139" i="10"/>
  <c r="R131" i="10"/>
  <c r="S131" i="10"/>
  <c r="R123" i="10"/>
  <c r="S123" i="10"/>
  <c r="R115" i="10"/>
  <c r="S115" i="10"/>
  <c r="K97" i="10"/>
  <c r="L97" i="10"/>
  <c r="N97" i="10"/>
  <c r="O97" i="10" s="1"/>
  <c r="G95" i="10"/>
  <c r="H95" i="10"/>
  <c r="L89" i="10"/>
  <c r="N89" i="10"/>
  <c r="O89" i="10"/>
  <c r="H89" i="22" s="1"/>
  <c r="G87" i="10"/>
  <c r="H87" i="10"/>
  <c r="L81" i="10"/>
  <c r="G79" i="10"/>
  <c r="H79" i="10"/>
  <c r="L73" i="10"/>
  <c r="N73" i="10"/>
  <c r="O73" i="10" s="1"/>
  <c r="L65" i="10"/>
  <c r="N65" i="10"/>
  <c r="O65" i="10" s="1"/>
  <c r="AK173" i="10"/>
  <c r="AK171" i="10"/>
  <c r="AK169" i="10"/>
  <c r="AK167" i="10"/>
  <c r="AK165" i="10"/>
  <c r="AK163" i="10"/>
  <c r="AK161" i="10"/>
  <c r="R151" i="10"/>
  <c r="S151" i="10"/>
  <c r="R141" i="10"/>
  <c r="S141" i="10"/>
  <c r="R125" i="10"/>
  <c r="R117" i="10"/>
  <c r="S117" i="10"/>
  <c r="K110" i="10"/>
  <c r="L110" i="10"/>
  <c r="R104" i="10"/>
  <c r="S104" i="10"/>
  <c r="AB206" i="10"/>
  <c r="D62" i="20"/>
  <c r="M186" i="10"/>
  <c r="M209" i="10"/>
  <c r="X188" i="10"/>
  <c r="N174" i="10"/>
  <c r="O174" i="10" s="1"/>
  <c r="N172" i="10"/>
  <c r="G172" i="22" s="1"/>
  <c r="H172" i="10"/>
  <c r="H170" i="10"/>
  <c r="N168" i="10"/>
  <c r="O168" i="10" s="1"/>
  <c r="H168" i="10"/>
  <c r="N164" i="10"/>
  <c r="O164" i="10" s="1"/>
  <c r="H164" i="10"/>
  <c r="Y161" i="10"/>
  <c r="R157" i="10"/>
  <c r="R149" i="10"/>
  <c r="S149" i="10"/>
  <c r="R147" i="10"/>
  <c r="S147" i="10"/>
  <c r="S145" i="10"/>
  <c r="R143" i="10"/>
  <c r="S143" i="10"/>
  <c r="S135" i="10"/>
  <c r="R119" i="10"/>
  <c r="S119" i="10"/>
  <c r="R111" i="10"/>
  <c r="S111" i="10"/>
  <c r="K107" i="10"/>
  <c r="L107" i="10"/>
  <c r="Y147" i="10"/>
  <c r="Y145" i="10"/>
  <c r="Y143" i="10"/>
  <c r="AG141" i="10"/>
  <c r="Y141" i="10"/>
  <c r="AG139" i="10"/>
  <c r="Y139" i="10"/>
  <c r="AG137" i="10"/>
  <c r="Y137" i="10"/>
  <c r="AG135" i="10"/>
  <c r="Y135" i="10"/>
  <c r="AG133" i="10"/>
  <c r="Y133" i="10"/>
  <c r="AG131" i="10"/>
  <c r="Y131" i="10"/>
  <c r="AG129" i="10"/>
  <c r="Y129" i="10"/>
  <c r="AG127" i="10"/>
  <c r="Y127" i="10"/>
  <c r="AG125" i="10"/>
  <c r="Y125" i="10"/>
  <c r="AG123" i="10"/>
  <c r="Y123" i="10"/>
  <c r="AG121" i="10"/>
  <c r="Y121" i="10"/>
  <c r="AG119" i="10"/>
  <c r="Y119" i="10"/>
  <c r="AG117" i="10"/>
  <c r="Y117" i="10"/>
  <c r="AG115" i="10"/>
  <c r="Y115" i="10"/>
  <c r="AG113" i="10"/>
  <c r="Y113" i="10"/>
  <c r="R110" i="10"/>
  <c r="S110" i="10"/>
  <c r="L108" i="10"/>
  <c r="S107" i="10"/>
  <c r="K105" i="10"/>
  <c r="L105" i="10"/>
  <c r="S101" i="10"/>
  <c r="Y100" i="10"/>
  <c r="K99" i="10"/>
  <c r="L99" i="10"/>
  <c r="N99" i="10"/>
  <c r="O99" i="10" s="1"/>
  <c r="H99" i="9" s="1"/>
  <c r="G97" i="10"/>
  <c r="H97" i="10"/>
  <c r="L91" i="10"/>
  <c r="N91" i="10"/>
  <c r="G89" i="10"/>
  <c r="H89" i="10"/>
  <c r="L83" i="10"/>
  <c r="N83" i="10"/>
  <c r="H81" i="10"/>
  <c r="L75" i="10"/>
  <c r="N75" i="10"/>
  <c r="L67" i="10"/>
  <c r="N67" i="10"/>
  <c r="Y17" i="10"/>
  <c r="AC17" i="10"/>
  <c r="AK17" i="10"/>
  <c r="K111" i="10"/>
  <c r="L111" i="10"/>
  <c r="R108" i="10"/>
  <c r="K106" i="10"/>
  <c r="L106" i="10"/>
  <c r="R103" i="10"/>
  <c r="S103" i="10"/>
  <c r="G99" i="10"/>
  <c r="H99" i="10"/>
  <c r="R97" i="10"/>
  <c r="S97" i="10"/>
  <c r="L93" i="10"/>
  <c r="N93" i="10"/>
  <c r="G93" i="22"/>
  <c r="G91" i="10"/>
  <c r="H91" i="10"/>
  <c r="N85" i="10"/>
  <c r="O85" i="10" s="1"/>
  <c r="H85" i="22" s="1"/>
  <c r="G83" i="10"/>
  <c r="H83" i="10"/>
  <c r="L77" i="10"/>
  <c r="N77" i="10"/>
  <c r="G77" i="9" s="1"/>
  <c r="L69" i="10"/>
  <c r="N69" i="10"/>
  <c r="O69" i="10" s="1"/>
  <c r="L61" i="10"/>
  <c r="N61" i="10"/>
  <c r="G61" i="9" s="1"/>
  <c r="AG17" i="10"/>
  <c r="AK157" i="10"/>
  <c r="AK155" i="10"/>
  <c r="AK153" i="10"/>
  <c r="AK151" i="10"/>
  <c r="AK149" i="10"/>
  <c r="AK147" i="10"/>
  <c r="AK145" i="10"/>
  <c r="AK143" i="10"/>
  <c r="AK141" i="10"/>
  <c r="AK139" i="10"/>
  <c r="AK137" i="10"/>
  <c r="AK135" i="10"/>
  <c r="AK133" i="10"/>
  <c r="AK131" i="10"/>
  <c r="AK129" i="10"/>
  <c r="AK127" i="10"/>
  <c r="AK125" i="10"/>
  <c r="AK123" i="10"/>
  <c r="AK121" i="10"/>
  <c r="AK119" i="10"/>
  <c r="AK117" i="10"/>
  <c r="AK115" i="10"/>
  <c r="AK113" i="10"/>
  <c r="K109" i="10"/>
  <c r="L109" i="10"/>
  <c r="N108" i="10"/>
  <c r="R106" i="10"/>
  <c r="S106" i="10"/>
  <c r="K104" i="10"/>
  <c r="L104" i="10"/>
  <c r="AK103" i="10"/>
  <c r="AC103" i="10"/>
  <c r="AK100" i="10"/>
  <c r="K98" i="10"/>
  <c r="L95" i="10"/>
  <c r="N95" i="10"/>
  <c r="O95" i="10" s="1"/>
  <c r="G93" i="10"/>
  <c r="H93" i="10"/>
  <c r="L87" i="10"/>
  <c r="N87" i="10"/>
  <c r="O87" i="10" s="1"/>
  <c r="G85" i="10"/>
  <c r="H85" i="10"/>
  <c r="G77" i="10"/>
  <c r="H77" i="10"/>
  <c r="L71" i="10"/>
  <c r="N71" i="10"/>
  <c r="O71" i="10" s="1"/>
  <c r="L63" i="10"/>
  <c r="N63" i="10"/>
  <c r="O63" i="10" s="1"/>
  <c r="H75" i="10"/>
  <c r="H73" i="10"/>
  <c r="H71" i="10"/>
  <c r="H69" i="10"/>
  <c r="H67" i="10"/>
  <c r="H63" i="10"/>
  <c r="L17" i="10"/>
  <c r="G9" i="10"/>
  <c r="G5" i="10"/>
  <c r="Z200" i="10"/>
  <c r="J200" i="10"/>
  <c r="X206" i="10"/>
  <c r="P188" i="10"/>
  <c r="Y174" i="10"/>
  <c r="AC174" i="10"/>
  <c r="AG174" i="10"/>
  <c r="AK174" i="10"/>
  <c r="Y172" i="10"/>
  <c r="AC172" i="10"/>
  <c r="AG172" i="10"/>
  <c r="AK172" i="10"/>
  <c r="T186" i="10"/>
  <c r="AK186" i="10"/>
  <c r="Y181" i="10"/>
  <c r="M176" i="10"/>
  <c r="AK170" i="10"/>
  <c r="AG170" i="10"/>
  <c r="AC170" i="10"/>
  <c r="AK168" i="10"/>
  <c r="AG168" i="10"/>
  <c r="AC168" i="10"/>
  <c r="AK166" i="10"/>
  <c r="AG166" i="10"/>
  <c r="AC166" i="10"/>
  <c r="AK164" i="10"/>
  <c r="AG164" i="10"/>
  <c r="AC164" i="10"/>
  <c r="AK162" i="10"/>
  <c r="AG162" i="10"/>
  <c r="AC162" i="10"/>
  <c r="AK160" i="10"/>
  <c r="AG160" i="10"/>
  <c r="AC160" i="10"/>
  <c r="AK158" i="10"/>
  <c r="AG158" i="10"/>
  <c r="AC158" i="10"/>
  <c r="AK156" i="10"/>
  <c r="AG156" i="10"/>
  <c r="AC156" i="10"/>
  <c r="AK154" i="10"/>
  <c r="AG154" i="10"/>
  <c r="AC154" i="10"/>
  <c r="AK152" i="10"/>
  <c r="AG152" i="10"/>
  <c r="AC152" i="10"/>
  <c r="AK150" i="10"/>
  <c r="AG150" i="10"/>
  <c r="AC150" i="10"/>
  <c r="AK148" i="10"/>
  <c r="AG148" i="10"/>
  <c r="AC148" i="10"/>
  <c r="AK146" i="10"/>
  <c r="AG146" i="10"/>
  <c r="AC146" i="10"/>
  <c r="AK144" i="10"/>
  <c r="AG144" i="10"/>
  <c r="AC144" i="10"/>
  <c r="AK142" i="10"/>
  <c r="AG142" i="10"/>
  <c r="AC142" i="10"/>
  <c r="AK140" i="10"/>
  <c r="AG140" i="10"/>
  <c r="AC140" i="10"/>
  <c r="AK138" i="10"/>
  <c r="AG138" i="10"/>
  <c r="AC138" i="10"/>
  <c r="AK136" i="10"/>
  <c r="AG136" i="10"/>
  <c r="AC136" i="10"/>
  <c r="AK134" i="10"/>
  <c r="AG134" i="10"/>
  <c r="AC134" i="10"/>
  <c r="AK132" i="10"/>
  <c r="AG132" i="10"/>
  <c r="AC132" i="10"/>
  <c r="AK130" i="10"/>
  <c r="AG130" i="10"/>
  <c r="AC130" i="10"/>
  <c r="AK128" i="10"/>
  <c r="AG128" i="10"/>
  <c r="AC128" i="10"/>
  <c r="AK126" i="10"/>
  <c r="AG126" i="10"/>
  <c r="AC126" i="10"/>
  <c r="AK124" i="10"/>
  <c r="AG124" i="10"/>
  <c r="AC124" i="10"/>
  <c r="AK122" i="10"/>
  <c r="AG122" i="10"/>
  <c r="AC122" i="10"/>
  <c r="AK120" i="10"/>
  <c r="AG120" i="10"/>
  <c r="AC120" i="10"/>
  <c r="AK118" i="10"/>
  <c r="AG118" i="10"/>
  <c r="AC118" i="10"/>
  <c r="AK116" i="10"/>
  <c r="AG116" i="10"/>
  <c r="AC116" i="10"/>
  <c r="AK114" i="10"/>
  <c r="AG114" i="10"/>
  <c r="AC114" i="10"/>
  <c r="AK112" i="10"/>
  <c r="AG112" i="10"/>
  <c r="AC112" i="10"/>
  <c r="O112" i="10"/>
  <c r="H112" i="9" s="1"/>
  <c r="AK110" i="10"/>
  <c r="AG110" i="10"/>
  <c r="AC110" i="10"/>
  <c r="AK108" i="10"/>
  <c r="AG108" i="10"/>
  <c r="AC108" i="10"/>
  <c r="O108" i="10"/>
  <c r="H108" i="22" s="1"/>
  <c r="AK106" i="10"/>
  <c r="AG106" i="10"/>
  <c r="AC106" i="10"/>
  <c r="AK104" i="10"/>
  <c r="AG104" i="10"/>
  <c r="AC104" i="10"/>
  <c r="O104" i="10"/>
  <c r="H104" i="22" s="1"/>
  <c r="Y101" i="10"/>
  <c r="AC101" i="10"/>
  <c r="AG101" i="10"/>
  <c r="AK101" i="10"/>
  <c r="Y99" i="10"/>
  <c r="AC99" i="10"/>
  <c r="AG99" i="10"/>
  <c r="AK99" i="10"/>
  <c r="Y97" i="10"/>
  <c r="AC97" i="10"/>
  <c r="AG97" i="10"/>
  <c r="AK97" i="10"/>
  <c r="AK95" i="10"/>
  <c r="AG95" i="10"/>
  <c r="AC95" i="10"/>
  <c r="AK93" i="10"/>
  <c r="AG93" i="10"/>
  <c r="AC93" i="10"/>
  <c r="AK91" i="10"/>
  <c r="AG91" i="10"/>
  <c r="AC91" i="10"/>
  <c r="AK89" i="10"/>
  <c r="AG89" i="10"/>
  <c r="AC89" i="10"/>
  <c r="AK87" i="10"/>
  <c r="AG87" i="10"/>
  <c r="AC87" i="10"/>
  <c r="AK85" i="10"/>
  <c r="AG85" i="10"/>
  <c r="AC85" i="10"/>
  <c r="AK83" i="10"/>
  <c r="AG83" i="10"/>
  <c r="AC83" i="10"/>
  <c r="AK81" i="10"/>
  <c r="AG81" i="10"/>
  <c r="AC81" i="10"/>
  <c r="AK79" i="10"/>
  <c r="AG79" i="10"/>
  <c r="AC79" i="10"/>
  <c r="AK77" i="10"/>
  <c r="AG77" i="10"/>
  <c r="AC77" i="10"/>
  <c r="AK75" i="10"/>
  <c r="AG75" i="10"/>
  <c r="AC75" i="10"/>
  <c r="AK73" i="10"/>
  <c r="AG73" i="10"/>
  <c r="AC73" i="10"/>
  <c r="AK71" i="10"/>
  <c r="AG71" i="10"/>
  <c r="AC71" i="10"/>
  <c r="AK69" i="10"/>
  <c r="AG69" i="10"/>
  <c r="AC69" i="10"/>
  <c r="AK67" i="10"/>
  <c r="AG67" i="10"/>
  <c r="AC67" i="10"/>
  <c r="AK65" i="10"/>
  <c r="AG65" i="10"/>
  <c r="AC65" i="10"/>
  <c r="AK63" i="10"/>
  <c r="AG63" i="10"/>
  <c r="AC63" i="10"/>
  <c r="AK61" i="10"/>
  <c r="AG61" i="10"/>
  <c r="AC61" i="10"/>
  <c r="Y58" i="10"/>
  <c r="AC58" i="10"/>
  <c r="AG58" i="10"/>
  <c r="AK58" i="10"/>
  <c r="Y56" i="10"/>
  <c r="AC56" i="10"/>
  <c r="AG56" i="10"/>
  <c r="AK56" i="10"/>
  <c r="Y54" i="10"/>
  <c r="AC54" i="10"/>
  <c r="AG54" i="10"/>
  <c r="AK54" i="10"/>
  <c r="Y52" i="10"/>
  <c r="AC52" i="10"/>
  <c r="AG52" i="10"/>
  <c r="AK52" i="10"/>
  <c r="AK50" i="10"/>
  <c r="AG50" i="10"/>
  <c r="AC50" i="10"/>
  <c r="AK48" i="10"/>
  <c r="AG48" i="10"/>
  <c r="AC48" i="10"/>
  <c r="AK46" i="10"/>
  <c r="AG46" i="10"/>
  <c r="AC46" i="10"/>
  <c r="AK44" i="10"/>
  <c r="AG44" i="10"/>
  <c r="AC44" i="10"/>
  <c r="AK42" i="10"/>
  <c r="AG42" i="10"/>
  <c r="AC42" i="10"/>
  <c r="AK40" i="10"/>
  <c r="AG40" i="10"/>
  <c r="AC40" i="10"/>
  <c r="AK38" i="10"/>
  <c r="AG38" i="10"/>
  <c r="AC38" i="10"/>
  <c r="AK36" i="10"/>
  <c r="AG36" i="10"/>
  <c r="AC36" i="10"/>
  <c r="AK34" i="10"/>
  <c r="AG34" i="10"/>
  <c r="AC34" i="10"/>
  <c r="AK32" i="10"/>
  <c r="AG32" i="10"/>
  <c r="AC32" i="10"/>
  <c r="AK30" i="10"/>
  <c r="AG30" i="10"/>
  <c r="AC30" i="10"/>
  <c r="AK28" i="10"/>
  <c r="AG28" i="10"/>
  <c r="AC28" i="10"/>
  <c r="AK26" i="10"/>
  <c r="AG26" i="10"/>
  <c r="AC26" i="10"/>
  <c r="AK24" i="10"/>
  <c r="AG24" i="10"/>
  <c r="AC24" i="10"/>
  <c r="AK22" i="10"/>
  <c r="AG22" i="10"/>
  <c r="AC22" i="10"/>
  <c r="AK20" i="10"/>
  <c r="AG20" i="10"/>
  <c r="AC20" i="10"/>
  <c r="AK18" i="10"/>
  <c r="AG18" i="10"/>
  <c r="AC18" i="10"/>
  <c r="M185" i="10"/>
  <c r="O172" i="10"/>
  <c r="H172" i="9" s="1"/>
  <c r="O160" i="10"/>
  <c r="O116" i="10"/>
  <c r="H116" i="22" s="1"/>
  <c r="AL200" i="10"/>
  <c r="AJ210" i="10"/>
  <c r="AF208" i="10"/>
  <c r="E22" i="20"/>
  <c r="X208" i="10"/>
  <c r="I207" i="10"/>
  <c r="M207" i="10"/>
  <c r="G32" i="20"/>
  <c r="T206" i="10"/>
  <c r="AK206" i="10"/>
  <c r="E14" i="20"/>
  <c r="X204" i="10"/>
  <c r="C14" i="20"/>
  <c r="AF188" i="10"/>
  <c r="AB188" i="10"/>
  <c r="M184" i="10"/>
  <c r="AK183" i="10"/>
  <c r="Y183" i="10"/>
  <c r="N173" i="10"/>
  <c r="O173" i="10" s="1"/>
  <c r="H173" i="22" s="1"/>
  <c r="H173" i="10"/>
  <c r="H171" i="10"/>
  <c r="N169" i="10"/>
  <c r="O169" i="10" s="1"/>
  <c r="H169" i="10"/>
  <c r="N167" i="10"/>
  <c r="O167" i="10" s="1"/>
  <c r="H167" i="9" s="1"/>
  <c r="H167" i="10"/>
  <c r="N165" i="10"/>
  <c r="O165" i="10" s="1"/>
  <c r="H165" i="9" s="1"/>
  <c r="H165" i="10"/>
  <c r="N163" i="10"/>
  <c r="O163" i="10" s="1"/>
  <c r="H163" i="22" s="1"/>
  <c r="H163" i="10"/>
  <c r="N161" i="10"/>
  <c r="O161" i="10" s="1"/>
  <c r="H161" i="22" s="1"/>
  <c r="H161" i="10"/>
  <c r="N159" i="10"/>
  <c r="O159" i="10" s="1"/>
  <c r="H159" i="9" s="1"/>
  <c r="H159" i="10"/>
  <c r="N157" i="10"/>
  <c r="O157" i="10" s="1"/>
  <c r="H157" i="22" s="1"/>
  <c r="H157" i="10"/>
  <c r="N155" i="10"/>
  <c r="O155" i="10" s="1"/>
  <c r="H155" i="22" s="1"/>
  <c r="H155" i="10"/>
  <c r="H153" i="10"/>
  <c r="N151" i="10"/>
  <c r="O151" i="10" s="1"/>
  <c r="H151" i="9" s="1"/>
  <c r="H151" i="10"/>
  <c r="N149" i="10"/>
  <c r="O149" i="10" s="1"/>
  <c r="H149" i="9" s="1"/>
  <c r="H149" i="10"/>
  <c r="N147" i="10"/>
  <c r="O147" i="10" s="1"/>
  <c r="H147" i="22" s="1"/>
  <c r="H147" i="10"/>
  <c r="N145" i="10"/>
  <c r="O145" i="10" s="1"/>
  <c r="H145" i="22" s="1"/>
  <c r="N143" i="10"/>
  <c r="O143" i="10" s="1"/>
  <c r="H143" i="22" s="1"/>
  <c r="H143" i="10"/>
  <c r="N141" i="10"/>
  <c r="O141" i="10" s="1"/>
  <c r="H141" i="22" s="1"/>
  <c r="H141" i="10"/>
  <c r="N139" i="10"/>
  <c r="O139" i="10" s="1"/>
  <c r="H139" i="22" s="1"/>
  <c r="H139" i="10"/>
  <c r="N137" i="10"/>
  <c r="O137" i="10" s="1"/>
  <c r="H137" i="10"/>
  <c r="N135" i="10"/>
  <c r="O135" i="10" s="1"/>
  <c r="H135" i="22" s="1"/>
  <c r="H135" i="10"/>
  <c r="N133" i="10"/>
  <c r="O133" i="10" s="1"/>
  <c r="H133" i="9" s="1"/>
  <c r="H133" i="10"/>
  <c r="N131" i="10"/>
  <c r="O131" i="10" s="1"/>
  <c r="H131" i="22" s="1"/>
  <c r="H131" i="10"/>
  <c r="N129" i="10"/>
  <c r="O129" i="10" s="1"/>
  <c r="H129" i="22" s="1"/>
  <c r="H129" i="10"/>
  <c r="N127" i="10"/>
  <c r="O127" i="10" s="1"/>
  <c r="H127" i="22" s="1"/>
  <c r="H127" i="10"/>
  <c r="H125" i="10"/>
  <c r="N123" i="10"/>
  <c r="O123" i="10" s="1"/>
  <c r="H123" i="22" s="1"/>
  <c r="H123" i="10"/>
  <c r="N121" i="10"/>
  <c r="O121" i="10" s="1"/>
  <c r="H121" i="9" s="1"/>
  <c r="H121" i="10"/>
  <c r="N119" i="10"/>
  <c r="O119" i="10" s="1"/>
  <c r="H119" i="9" s="1"/>
  <c r="H119" i="10"/>
  <c r="N117" i="10"/>
  <c r="O117" i="10" s="1"/>
  <c r="H117" i="22" s="1"/>
  <c r="H117" i="10"/>
  <c r="N115" i="10"/>
  <c r="O115" i="10" s="1"/>
  <c r="H115" i="22" s="1"/>
  <c r="H115" i="10"/>
  <c r="N113" i="10"/>
  <c r="O113" i="10" s="1"/>
  <c r="H113" i="22" s="1"/>
  <c r="H113" i="10"/>
  <c r="N111" i="10"/>
  <c r="O111" i="10" s="1"/>
  <c r="H111" i="22" s="1"/>
  <c r="H111" i="10"/>
  <c r="N109" i="10"/>
  <c r="O109" i="10" s="1"/>
  <c r="H109" i="9" s="1"/>
  <c r="H109" i="10"/>
  <c r="N107" i="10"/>
  <c r="O107" i="10" s="1"/>
  <c r="H107" i="22" s="1"/>
  <c r="H107" i="10"/>
  <c r="N105" i="10"/>
  <c r="O105" i="10" s="1"/>
  <c r="H105" i="10"/>
  <c r="N103" i="10"/>
  <c r="O103" i="10" s="1"/>
  <c r="H103" i="22" s="1"/>
  <c r="H103" i="10"/>
  <c r="N101" i="10"/>
  <c r="O101" i="10" s="1"/>
  <c r="H101" i="9" s="1"/>
  <c r="H101" i="10"/>
  <c r="G100" i="10"/>
  <c r="H100" i="10"/>
  <c r="N100" i="10"/>
  <c r="O100" i="10" s="1"/>
  <c r="H100" i="22" s="1"/>
  <c r="G96" i="10"/>
  <c r="H96" i="10"/>
  <c r="N96" i="10"/>
  <c r="G92" i="10"/>
  <c r="H92" i="10"/>
  <c r="N90" i="10"/>
  <c r="G90" i="9" s="1"/>
  <c r="G88" i="10"/>
  <c r="H88" i="10"/>
  <c r="N88" i="10"/>
  <c r="N86" i="10"/>
  <c r="G86" i="22" s="1"/>
  <c r="G84" i="10"/>
  <c r="H84" i="10"/>
  <c r="N84" i="10"/>
  <c r="G84" i="22" s="1"/>
  <c r="G82" i="10"/>
  <c r="H82" i="10"/>
  <c r="N82" i="10"/>
  <c r="G80" i="10"/>
  <c r="H80" i="10"/>
  <c r="N80" i="10"/>
  <c r="G80" i="22" s="1"/>
  <c r="N78" i="10"/>
  <c r="G78" i="22" s="1"/>
  <c r="G76" i="10"/>
  <c r="H76" i="10"/>
  <c r="N76" i="10"/>
  <c r="G76" i="22"/>
  <c r="H74" i="10"/>
  <c r="G72" i="10"/>
  <c r="H72" i="10"/>
  <c r="N72" i="10"/>
  <c r="G70" i="10"/>
  <c r="G68" i="10"/>
  <c r="H68" i="10"/>
  <c r="N68" i="10"/>
  <c r="G68" i="22" s="1"/>
  <c r="G66" i="10"/>
  <c r="G64" i="10"/>
  <c r="H64" i="10"/>
  <c r="N64" i="10"/>
  <c r="G64" i="22" s="1"/>
  <c r="N62" i="10"/>
  <c r="G62" i="22" s="1"/>
  <c r="G60" i="10"/>
  <c r="H60" i="10"/>
  <c r="N60" i="10"/>
  <c r="G60" i="22"/>
  <c r="G56" i="10"/>
  <c r="H56" i="10"/>
  <c r="N56" i="10"/>
  <c r="O56" i="10" s="1"/>
  <c r="H54" i="10"/>
  <c r="G52" i="10"/>
  <c r="H52" i="10"/>
  <c r="N52" i="10"/>
  <c r="O52" i="10" s="1"/>
  <c r="H50" i="10"/>
  <c r="G48" i="10"/>
  <c r="H48" i="10"/>
  <c r="N48" i="10"/>
  <c r="N46" i="10"/>
  <c r="G46" i="22" s="1"/>
  <c r="G44" i="10"/>
  <c r="H44" i="10"/>
  <c r="N44" i="10"/>
  <c r="G44" i="9"/>
  <c r="G40" i="10"/>
  <c r="H40" i="10"/>
  <c r="G36" i="10"/>
  <c r="H36" i="10"/>
  <c r="G32" i="10"/>
  <c r="H32" i="10"/>
  <c r="N32" i="10"/>
  <c r="G30" i="10"/>
  <c r="H28" i="10"/>
  <c r="G26" i="10"/>
  <c r="H22" i="10"/>
  <c r="G18" i="10"/>
  <c r="H18" i="10"/>
  <c r="N18" i="10"/>
  <c r="G17" i="10"/>
  <c r="Y15" i="10"/>
  <c r="AC15" i="10"/>
  <c r="AG15" i="10"/>
  <c r="AK15" i="10"/>
  <c r="T176" i="10"/>
  <c r="AG176" i="10"/>
  <c r="L15" i="10"/>
  <c r="N15" i="10"/>
  <c r="G15" i="22"/>
  <c r="Y14" i="10"/>
  <c r="AC14" i="10"/>
  <c r="AG14" i="10"/>
  <c r="AK14" i="10"/>
  <c r="AK13" i="10"/>
  <c r="AG13" i="10"/>
  <c r="AC13" i="10"/>
  <c r="N13" i="10"/>
  <c r="G13" i="22" s="1"/>
  <c r="AK12" i="10"/>
  <c r="AG12" i="10"/>
  <c r="AC12" i="10"/>
  <c r="AK11" i="10"/>
  <c r="AG11" i="10"/>
  <c r="AC11" i="10"/>
  <c r="AK10" i="10"/>
  <c r="AG10" i="10"/>
  <c r="AC10" i="10"/>
  <c r="AK9" i="10"/>
  <c r="AG9" i="10"/>
  <c r="AC9" i="10"/>
  <c r="N9" i="10"/>
  <c r="G9" i="22" s="1"/>
  <c r="AK8" i="10"/>
  <c r="AG8" i="10"/>
  <c r="AC8" i="10"/>
  <c r="AK7" i="10"/>
  <c r="AG7" i="10"/>
  <c r="AC7" i="10"/>
  <c r="AK6" i="10"/>
  <c r="AG6" i="10"/>
  <c r="AC6" i="10"/>
  <c r="N6" i="10"/>
  <c r="G6" i="22" s="1"/>
  <c r="AK5" i="10"/>
  <c r="AG5" i="10"/>
  <c r="AC5" i="10"/>
  <c r="N5" i="10"/>
  <c r="G5" i="9" s="1"/>
  <c r="AG4" i="10"/>
  <c r="AC4" i="10"/>
  <c r="N4" i="10"/>
  <c r="O4" i="10" s="1"/>
  <c r="J143" i="22"/>
  <c r="J143" i="9"/>
  <c r="W143" i="10"/>
  <c r="V143" i="10"/>
  <c r="J61" i="22"/>
  <c r="J61" i="9"/>
  <c r="V61" i="10"/>
  <c r="W61" i="10"/>
  <c r="J59" i="22"/>
  <c r="J37" i="22"/>
  <c r="U197" i="10"/>
  <c r="J11" i="4"/>
  <c r="U193" i="10"/>
  <c r="J197" i="22" s="1"/>
  <c r="J7" i="4"/>
  <c r="E46" i="20"/>
  <c r="D46" i="20"/>
  <c r="C46" i="20"/>
  <c r="E62" i="20"/>
  <c r="C62" i="20"/>
  <c r="I201" i="9"/>
  <c r="N200" i="22"/>
  <c r="V165" i="10"/>
  <c r="J166" i="22"/>
  <c r="W166" i="10"/>
  <c r="V166" i="10"/>
  <c r="J164" i="9"/>
  <c r="V164" i="10"/>
  <c r="J140" i="22"/>
  <c r="V122" i="10"/>
  <c r="J116" i="22"/>
  <c r="J108" i="22"/>
  <c r="J108" i="9"/>
  <c r="W108" i="10"/>
  <c r="V108" i="10"/>
  <c r="J76" i="22"/>
  <c r="J76" i="9"/>
  <c r="V76" i="10"/>
  <c r="W76" i="10"/>
  <c r="J70" i="22"/>
  <c r="J42" i="22"/>
  <c r="J42" i="9"/>
  <c r="V42" i="10"/>
  <c r="W42" i="10"/>
  <c r="J30" i="22"/>
  <c r="J30" i="9"/>
  <c r="V30" i="10"/>
  <c r="W30" i="10"/>
  <c r="J26" i="22"/>
  <c r="K11" i="4"/>
  <c r="U195" i="10"/>
  <c r="J9" i="4"/>
  <c r="K7" i="4"/>
  <c r="G38" i="20"/>
  <c r="G40" i="20"/>
  <c r="D22" i="20"/>
  <c r="C22" i="20"/>
  <c r="D14" i="20"/>
  <c r="Q204" i="22"/>
  <c r="Q204" i="9"/>
  <c r="AD200" i="10"/>
  <c r="N204" i="22" s="1"/>
  <c r="K204" i="22"/>
  <c r="K204" i="9"/>
  <c r="F204" i="22"/>
  <c r="F204" i="9"/>
  <c r="F202" i="22"/>
  <c r="F202" i="9"/>
  <c r="Q201" i="22"/>
  <c r="Q201" i="9"/>
  <c r="K201" i="22"/>
  <c r="K201" i="9"/>
  <c r="H157" i="9"/>
  <c r="H112" i="22"/>
  <c r="E210" i="10"/>
  <c r="AJ209" i="10"/>
  <c r="AF209" i="10"/>
  <c r="AB209" i="10"/>
  <c r="X209" i="10"/>
  <c r="I208" i="10"/>
  <c r="E208" i="10"/>
  <c r="AJ207" i="10"/>
  <c r="AF207" i="10"/>
  <c r="AB207" i="10"/>
  <c r="X207" i="10"/>
  <c r="I206" i="10"/>
  <c r="E206" i="10"/>
  <c r="AJ205" i="10"/>
  <c r="AF205" i="10"/>
  <c r="AB205" i="10"/>
  <c r="X205" i="10"/>
  <c r="I204" i="10"/>
  <c r="E204" i="10"/>
  <c r="Q202" i="22"/>
  <c r="Q202" i="9"/>
  <c r="K202" i="22"/>
  <c r="K202" i="9"/>
  <c r="I202" i="22"/>
  <c r="I202" i="9"/>
  <c r="N201" i="22"/>
  <c r="N201" i="9"/>
  <c r="F201" i="22"/>
  <c r="F201" i="9"/>
  <c r="Q200" i="22"/>
  <c r="Q200" i="9"/>
  <c r="K200" i="22"/>
  <c r="K200" i="9"/>
  <c r="I200" i="22"/>
  <c r="I200" i="9"/>
  <c r="N199" i="22"/>
  <c r="N199" i="9"/>
  <c r="F199" i="22"/>
  <c r="F199" i="9"/>
  <c r="Q198" i="22"/>
  <c r="Q198" i="9"/>
  <c r="K198" i="22"/>
  <c r="K198" i="9"/>
  <c r="I198" i="22"/>
  <c r="I198" i="9"/>
  <c r="N197" i="22"/>
  <c r="N197" i="9"/>
  <c r="F197" i="22"/>
  <c r="F197" i="9"/>
  <c r="Q196" i="22"/>
  <c r="Q196" i="9"/>
  <c r="K196" i="22"/>
  <c r="K196" i="9"/>
  <c r="I196" i="22"/>
  <c r="I196" i="9"/>
  <c r="I188" i="10"/>
  <c r="E188" i="10"/>
  <c r="E173" i="22"/>
  <c r="E173" i="9"/>
  <c r="E172" i="22"/>
  <c r="E172" i="9"/>
  <c r="E171" i="22"/>
  <c r="E171" i="9"/>
  <c r="E170" i="22"/>
  <c r="E170" i="9"/>
  <c r="E169" i="22"/>
  <c r="E169" i="9"/>
  <c r="E168" i="22"/>
  <c r="E168" i="9"/>
  <c r="E167" i="22"/>
  <c r="E167" i="9"/>
  <c r="E165" i="22"/>
  <c r="E165" i="9"/>
  <c r="E164" i="22"/>
  <c r="E164" i="9"/>
  <c r="E163" i="22"/>
  <c r="E163" i="9"/>
  <c r="E161" i="22"/>
  <c r="E161" i="9"/>
  <c r="E160" i="22"/>
  <c r="E160" i="9"/>
  <c r="E159" i="22"/>
  <c r="E159" i="9"/>
  <c r="E158" i="22"/>
  <c r="E157" i="22"/>
  <c r="E157" i="9"/>
  <c r="E156" i="22"/>
  <c r="E156" i="9"/>
  <c r="E155" i="22"/>
  <c r="E155" i="9"/>
  <c r="E154" i="9"/>
  <c r="E153" i="22"/>
  <c r="E152" i="22"/>
  <c r="E152" i="9"/>
  <c r="E151" i="22"/>
  <c r="E151" i="9"/>
  <c r="E150" i="22"/>
  <c r="E150" i="9"/>
  <c r="E149" i="22"/>
  <c r="E149" i="9"/>
  <c r="E148" i="22"/>
  <c r="E148" i="9"/>
  <c r="E147" i="22"/>
  <c r="E147" i="9"/>
  <c r="E146" i="22"/>
  <c r="E145" i="9"/>
  <c r="E144" i="22"/>
  <c r="E144" i="9"/>
  <c r="E143" i="22"/>
  <c r="E143" i="9"/>
  <c r="E142" i="9"/>
  <c r="E141" i="22"/>
  <c r="E141" i="9"/>
  <c r="E140" i="22"/>
  <c r="E140" i="9"/>
  <c r="E139" i="22"/>
  <c r="E139" i="9"/>
  <c r="E138" i="22"/>
  <c r="E137" i="22"/>
  <c r="E137" i="9"/>
  <c r="E136" i="22"/>
  <c r="E136" i="9"/>
  <c r="E135" i="22"/>
  <c r="E135" i="9"/>
  <c r="E133" i="22"/>
  <c r="E133" i="9"/>
  <c r="E132" i="22"/>
  <c r="E132" i="9"/>
  <c r="E131" i="22"/>
  <c r="E131" i="9"/>
  <c r="E130" i="22"/>
  <c r="E130" i="9"/>
  <c r="E129" i="22"/>
  <c r="E129" i="9"/>
  <c r="E128" i="22"/>
  <c r="E128" i="9"/>
  <c r="E127" i="22"/>
  <c r="E127" i="9"/>
  <c r="E125" i="22"/>
  <c r="E125" i="9"/>
  <c r="E124" i="22"/>
  <c r="E124" i="9"/>
  <c r="E123" i="22"/>
  <c r="E123" i="9"/>
  <c r="E122" i="22"/>
  <c r="E121" i="22"/>
  <c r="E121" i="9"/>
  <c r="E120" i="22"/>
  <c r="E120" i="9"/>
  <c r="E119" i="22"/>
  <c r="E119" i="9"/>
  <c r="E117" i="22"/>
  <c r="E117" i="9"/>
  <c r="E116" i="22"/>
  <c r="E116" i="9"/>
  <c r="E115" i="22"/>
  <c r="E115" i="9"/>
  <c r="E113" i="22"/>
  <c r="E113" i="9"/>
  <c r="E112" i="22"/>
  <c r="E112" i="9"/>
  <c r="E111" i="22"/>
  <c r="E111" i="9"/>
  <c r="E109" i="22"/>
  <c r="E109" i="9"/>
  <c r="E108" i="22"/>
  <c r="E108" i="9"/>
  <c r="E107" i="22"/>
  <c r="E107" i="9"/>
  <c r="E106" i="22"/>
  <c r="E105" i="9"/>
  <c r="E104" i="22"/>
  <c r="E104" i="9"/>
  <c r="E103" i="22"/>
  <c r="E103" i="9"/>
  <c r="E101" i="22"/>
  <c r="E101" i="9"/>
  <c r="E100" i="22"/>
  <c r="E100" i="9"/>
  <c r="E99" i="22"/>
  <c r="E99" i="9"/>
  <c r="E98" i="22"/>
  <c r="E97" i="22"/>
  <c r="E97" i="9"/>
  <c r="I96" i="22"/>
  <c r="I96" i="9"/>
  <c r="R96" i="10"/>
  <c r="F96" i="22"/>
  <c r="F96" i="9"/>
  <c r="K96" i="10"/>
  <c r="I95" i="9"/>
  <c r="F95" i="22"/>
  <c r="F95" i="9"/>
  <c r="K95" i="10"/>
  <c r="F94" i="22"/>
  <c r="F94" i="9"/>
  <c r="K94" i="10"/>
  <c r="I93" i="22"/>
  <c r="I93" i="9"/>
  <c r="R93" i="10"/>
  <c r="F93" i="22"/>
  <c r="F93" i="9"/>
  <c r="K93" i="10"/>
  <c r="I92" i="22"/>
  <c r="I92" i="9"/>
  <c r="R92" i="10"/>
  <c r="F92" i="22"/>
  <c r="I91" i="22"/>
  <c r="I91" i="9"/>
  <c r="R91" i="10"/>
  <c r="F91" i="22"/>
  <c r="F91" i="9"/>
  <c r="K91" i="10"/>
  <c r="I90" i="22"/>
  <c r="F90" i="22"/>
  <c r="F90" i="9"/>
  <c r="K90" i="10"/>
  <c r="I89" i="9"/>
  <c r="F89" i="22"/>
  <c r="F89" i="9"/>
  <c r="K89" i="10"/>
  <c r="I88" i="22"/>
  <c r="I88" i="9"/>
  <c r="R88" i="10"/>
  <c r="F88" i="22"/>
  <c r="F88" i="9"/>
  <c r="K88" i="10"/>
  <c r="I87" i="22"/>
  <c r="I87" i="9"/>
  <c r="R87" i="10"/>
  <c r="F87" i="22"/>
  <c r="F87" i="9"/>
  <c r="K87" i="10"/>
  <c r="I86" i="22"/>
  <c r="F86" i="22"/>
  <c r="F86" i="9"/>
  <c r="K86" i="10"/>
  <c r="I85" i="22"/>
  <c r="I85" i="9"/>
  <c r="R85" i="10"/>
  <c r="F85" i="22"/>
  <c r="I84" i="22"/>
  <c r="I84" i="9"/>
  <c r="R84" i="10"/>
  <c r="F84" i="22"/>
  <c r="F84" i="9"/>
  <c r="K84" i="10"/>
  <c r="I83" i="22"/>
  <c r="I83" i="9"/>
  <c r="R83" i="10"/>
  <c r="F83" i="22"/>
  <c r="F83" i="9"/>
  <c r="K83" i="10"/>
  <c r="I82" i="22"/>
  <c r="I82" i="9"/>
  <c r="R82" i="10"/>
  <c r="F82" i="22"/>
  <c r="F82" i="9"/>
  <c r="K82" i="10"/>
  <c r="I81" i="22"/>
  <c r="I81" i="9"/>
  <c r="R81" i="10"/>
  <c r="F81" i="22"/>
  <c r="F81" i="9"/>
  <c r="K81" i="10"/>
  <c r="I80" i="22"/>
  <c r="I80" i="9"/>
  <c r="R80" i="10"/>
  <c r="F80" i="22"/>
  <c r="F80" i="9"/>
  <c r="K80" i="10"/>
  <c r="I79" i="22"/>
  <c r="I79" i="9"/>
  <c r="R79" i="10"/>
  <c r="F79" i="22"/>
  <c r="R78" i="10"/>
  <c r="F78" i="22"/>
  <c r="F78" i="9"/>
  <c r="K78" i="10"/>
  <c r="I77" i="22"/>
  <c r="I77" i="9"/>
  <c r="R77" i="10"/>
  <c r="F77" i="22"/>
  <c r="F77" i="9"/>
  <c r="K77" i="10"/>
  <c r="I76" i="22"/>
  <c r="F76" i="22"/>
  <c r="F76" i="9"/>
  <c r="K76" i="10"/>
  <c r="I75" i="22"/>
  <c r="I75" i="9"/>
  <c r="R75" i="10"/>
  <c r="F75" i="22"/>
  <c r="F75" i="9"/>
  <c r="K75" i="10"/>
  <c r="I74" i="22"/>
  <c r="I74" i="9"/>
  <c r="R74" i="10"/>
  <c r="F74" i="22"/>
  <c r="F74" i="9"/>
  <c r="K74" i="10"/>
  <c r="I73" i="9"/>
  <c r="R73" i="10"/>
  <c r="F73" i="22"/>
  <c r="F73" i="9"/>
  <c r="K73" i="10"/>
  <c r="R72" i="10"/>
  <c r="F72" i="22"/>
  <c r="F72" i="9"/>
  <c r="K72" i="10"/>
  <c r="I71" i="22"/>
  <c r="I71" i="9"/>
  <c r="R71" i="10"/>
  <c r="F71" i="22"/>
  <c r="F71" i="9"/>
  <c r="K71" i="10"/>
  <c r="I70" i="22"/>
  <c r="I70" i="9"/>
  <c r="R70" i="10"/>
  <c r="I69" i="22"/>
  <c r="I69" i="9"/>
  <c r="R69" i="10"/>
  <c r="F69" i="22"/>
  <c r="F69" i="9"/>
  <c r="K69" i="10"/>
  <c r="I68" i="22"/>
  <c r="I68" i="9"/>
  <c r="R68" i="10"/>
  <c r="F68" i="22"/>
  <c r="F68" i="9"/>
  <c r="K68" i="10"/>
  <c r="F67" i="22"/>
  <c r="F67" i="9"/>
  <c r="K67" i="10"/>
  <c r="I66" i="22"/>
  <c r="I66" i="9"/>
  <c r="R66" i="10"/>
  <c r="F66" i="22"/>
  <c r="F66" i="9"/>
  <c r="K66" i="10"/>
  <c r="I65" i="22"/>
  <c r="I65" i="9"/>
  <c r="R65" i="10"/>
  <c r="F65" i="22"/>
  <c r="F65" i="9"/>
  <c r="K65" i="10"/>
  <c r="F64" i="22"/>
  <c r="F64" i="9"/>
  <c r="K64" i="10"/>
  <c r="I63" i="22"/>
  <c r="I63" i="9"/>
  <c r="R63" i="10"/>
  <c r="F63" i="22"/>
  <c r="F63" i="9"/>
  <c r="K63" i="10"/>
  <c r="R62" i="10"/>
  <c r="F62" i="22"/>
  <c r="F62" i="9"/>
  <c r="K62" i="10"/>
  <c r="I61" i="22"/>
  <c r="I61" i="9"/>
  <c r="R61" i="10"/>
  <c r="F61" i="22"/>
  <c r="F61" i="9"/>
  <c r="K61" i="10"/>
  <c r="I60" i="22"/>
  <c r="I60" i="9"/>
  <c r="R60" i="10"/>
  <c r="F60" i="22"/>
  <c r="F60" i="9"/>
  <c r="K60" i="10"/>
  <c r="I59" i="22"/>
  <c r="I59" i="9"/>
  <c r="R59" i="10"/>
  <c r="F59" i="22"/>
  <c r="F59" i="9"/>
  <c r="K59" i="10"/>
  <c r="I58" i="22"/>
  <c r="I58" i="9"/>
  <c r="R58" i="10"/>
  <c r="K58" i="10"/>
  <c r="I57" i="22"/>
  <c r="I57" i="9"/>
  <c r="R57" i="10"/>
  <c r="F57" i="22"/>
  <c r="F57" i="9"/>
  <c r="K57" i="10"/>
  <c r="I56" i="22"/>
  <c r="I56" i="9"/>
  <c r="R56" i="10"/>
  <c r="F56" i="22"/>
  <c r="F56" i="9"/>
  <c r="K56" i="10"/>
  <c r="I55" i="22"/>
  <c r="I55" i="9"/>
  <c r="R55" i="10"/>
  <c r="F55" i="22"/>
  <c r="F55" i="9"/>
  <c r="K55" i="10"/>
  <c r="I54" i="22"/>
  <c r="F54" i="22"/>
  <c r="F54" i="9"/>
  <c r="K54" i="10"/>
  <c r="I53" i="22"/>
  <c r="I53" i="9"/>
  <c r="R53" i="10"/>
  <c r="F53" i="22"/>
  <c r="F53" i="9"/>
  <c r="K53" i="10"/>
  <c r="I52" i="22"/>
  <c r="I52" i="9"/>
  <c r="R52" i="10"/>
  <c r="F52" i="22"/>
  <c r="F52" i="9"/>
  <c r="K52" i="10"/>
  <c r="I51" i="22"/>
  <c r="I51" i="9"/>
  <c r="R51" i="10"/>
  <c r="F51" i="22"/>
  <c r="F51" i="9"/>
  <c r="K51" i="10"/>
  <c r="I50" i="22"/>
  <c r="I50" i="9"/>
  <c r="R50" i="10"/>
  <c r="F50" i="22"/>
  <c r="F50" i="9"/>
  <c r="K50" i="10"/>
  <c r="I49" i="22"/>
  <c r="I49" i="9"/>
  <c r="R49" i="10"/>
  <c r="F49" i="22"/>
  <c r="F49" i="9"/>
  <c r="K49" i="10"/>
  <c r="I48" i="22"/>
  <c r="I48" i="9"/>
  <c r="R48" i="10"/>
  <c r="F48" i="22"/>
  <c r="F48" i="9"/>
  <c r="K48" i="10"/>
  <c r="I47" i="22"/>
  <c r="I47" i="9"/>
  <c r="R47" i="10"/>
  <c r="F47" i="22"/>
  <c r="F47" i="9"/>
  <c r="K47" i="10"/>
  <c r="I46" i="22"/>
  <c r="I46" i="9"/>
  <c r="R46" i="10"/>
  <c r="F46" i="22"/>
  <c r="F46" i="9"/>
  <c r="K46" i="10"/>
  <c r="I45" i="22"/>
  <c r="I45" i="9"/>
  <c r="R45" i="10"/>
  <c r="F45" i="22"/>
  <c r="F45" i="9"/>
  <c r="K45" i="10"/>
  <c r="I44" i="22"/>
  <c r="I44" i="9"/>
  <c r="R44" i="10"/>
  <c r="F44" i="22"/>
  <c r="F44" i="9"/>
  <c r="K44" i="10"/>
  <c r="I43" i="22"/>
  <c r="I43" i="9"/>
  <c r="R43" i="10"/>
  <c r="F43" i="22"/>
  <c r="F43" i="9"/>
  <c r="K43" i="10"/>
  <c r="I42" i="22"/>
  <c r="F42" i="22"/>
  <c r="F42" i="9"/>
  <c r="K42" i="10"/>
  <c r="I41" i="22"/>
  <c r="I41" i="9"/>
  <c r="R41" i="10"/>
  <c r="F41" i="22"/>
  <c r="F41" i="9"/>
  <c r="K41" i="10"/>
  <c r="I40" i="9"/>
  <c r="F40" i="22"/>
  <c r="F40" i="9"/>
  <c r="K40" i="10"/>
  <c r="I39" i="22"/>
  <c r="I39" i="9"/>
  <c r="R39" i="10"/>
  <c r="F39" i="22"/>
  <c r="F39" i="9"/>
  <c r="K39" i="10"/>
  <c r="I38" i="22"/>
  <c r="I38" i="9"/>
  <c r="R38" i="10"/>
  <c r="F38" i="22"/>
  <c r="F38" i="9"/>
  <c r="K38" i="10"/>
  <c r="I37" i="22"/>
  <c r="I37" i="9"/>
  <c r="R37" i="10"/>
  <c r="F37" i="22"/>
  <c r="F37" i="9"/>
  <c r="K37" i="10"/>
  <c r="I36" i="22"/>
  <c r="I36" i="9"/>
  <c r="R36" i="10"/>
  <c r="F36" i="9"/>
  <c r="I35" i="22"/>
  <c r="I35" i="9"/>
  <c r="R35" i="10"/>
  <c r="F35" i="22"/>
  <c r="F35" i="9"/>
  <c r="K35" i="10"/>
  <c r="I34" i="22"/>
  <c r="I34" i="9"/>
  <c r="R34" i="10"/>
  <c r="F34" i="22"/>
  <c r="F34" i="9"/>
  <c r="K34" i="10"/>
  <c r="F33" i="22"/>
  <c r="F33" i="9"/>
  <c r="K33" i="10"/>
  <c r="I32" i="22"/>
  <c r="I32" i="9"/>
  <c r="R32" i="10"/>
  <c r="F32" i="22"/>
  <c r="F32" i="9"/>
  <c r="K32" i="10"/>
  <c r="I31" i="22"/>
  <c r="I31" i="9"/>
  <c r="R31" i="10"/>
  <c r="F31" i="22"/>
  <c r="F31" i="9"/>
  <c r="K31" i="10"/>
  <c r="R30" i="10"/>
  <c r="F30" i="22"/>
  <c r="F30" i="9"/>
  <c r="K30" i="10"/>
  <c r="I29" i="22"/>
  <c r="I29" i="9"/>
  <c r="R29" i="10"/>
  <c r="F29" i="22"/>
  <c r="F29" i="9"/>
  <c r="K29" i="10"/>
  <c r="I28" i="22"/>
  <c r="I28" i="9"/>
  <c r="R28" i="10"/>
  <c r="F28" i="22"/>
  <c r="R27" i="10"/>
  <c r="F27" i="22"/>
  <c r="F27" i="9"/>
  <c r="K27" i="10"/>
  <c r="I26" i="9"/>
  <c r="F26" i="22"/>
  <c r="F26" i="9"/>
  <c r="K26" i="10"/>
  <c r="R25" i="10"/>
  <c r="F25" i="22"/>
  <c r="F25" i="9"/>
  <c r="K25" i="10"/>
  <c r="R24" i="10"/>
  <c r="F24" i="22"/>
  <c r="F24" i="9"/>
  <c r="K24" i="10"/>
  <c r="I23" i="22"/>
  <c r="I23" i="9"/>
  <c r="R23" i="10"/>
  <c r="F23" i="22"/>
  <c r="F23" i="9"/>
  <c r="K23" i="10"/>
  <c r="F22" i="22"/>
  <c r="F22" i="9"/>
  <c r="K22" i="10"/>
  <c r="F21" i="22"/>
  <c r="F21" i="9"/>
  <c r="K21" i="10"/>
  <c r="I20" i="22"/>
  <c r="I20" i="9"/>
  <c r="R20" i="10"/>
  <c r="F20" i="22"/>
  <c r="F20" i="9"/>
  <c r="K20" i="10"/>
  <c r="I19" i="9"/>
  <c r="R19" i="10"/>
  <c r="F19" i="22"/>
  <c r="F19" i="9"/>
  <c r="K19" i="10"/>
  <c r="I18" i="22"/>
  <c r="F18" i="22"/>
  <c r="F18" i="9"/>
  <c r="K18" i="10"/>
  <c r="I17" i="22"/>
  <c r="I17" i="9"/>
  <c r="R17" i="10"/>
  <c r="F17" i="22"/>
  <c r="F17" i="9"/>
  <c r="I16" i="22"/>
  <c r="I16" i="9"/>
  <c r="R16" i="10"/>
  <c r="F16" i="22"/>
  <c r="F16" i="9"/>
  <c r="K16" i="10"/>
  <c r="I15" i="22"/>
  <c r="I15" i="9"/>
  <c r="R15" i="10"/>
  <c r="F15" i="22"/>
  <c r="F15" i="9"/>
  <c r="K15" i="10"/>
  <c r="I14" i="22"/>
  <c r="I14" i="9"/>
  <c r="R14" i="10"/>
  <c r="F14" i="22"/>
  <c r="F14" i="9"/>
  <c r="K14" i="10"/>
  <c r="F13" i="22"/>
  <c r="F13" i="9"/>
  <c r="K13" i="10"/>
  <c r="I12" i="22"/>
  <c r="I12" i="9"/>
  <c r="R12" i="10"/>
  <c r="F12" i="22"/>
  <c r="F12" i="9"/>
  <c r="K12" i="10"/>
  <c r="R11" i="10"/>
  <c r="F11" i="22"/>
  <c r="F11" i="9"/>
  <c r="K11" i="10"/>
  <c r="I10" i="22"/>
  <c r="I10" i="9"/>
  <c r="R10" i="10"/>
  <c r="I9" i="22"/>
  <c r="I9" i="9"/>
  <c r="R9" i="10"/>
  <c r="F9" i="22"/>
  <c r="F9" i="9"/>
  <c r="K9" i="10"/>
  <c r="I8" i="22"/>
  <c r="I8" i="9"/>
  <c r="F8" i="22"/>
  <c r="F8" i="9"/>
  <c r="K8" i="10"/>
  <c r="F200" i="22"/>
  <c r="F200" i="9"/>
  <c r="Q199" i="22"/>
  <c r="Q199" i="9"/>
  <c r="K199" i="22"/>
  <c r="K199" i="9"/>
  <c r="I199" i="9"/>
  <c r="N198" i="9"/>
  <c r="F198" i="22"/>
  <c r="F198" i="9"/>
  <c r="Q197" i="22"/>
  <c r="Q197" i="9"/>
  <c r="K197" i="22"/>
  <c r="K197" i="9"/>
  <c r="I197" i="9"/>
  <c r="N196" i="22"/>
  <c r="F196" i="22"/>
  <c r="F196" i="9"/>
  <c r="I174" i="22"/>
  <c r="G174" i="9"/>
  <c r="F174" i="22"/>
  <c r="F174" i="9"/>
  <c r="I173" i="22"/>
  <c r="I173" i="9"/>
  <c r="G173" i="22"/>
  <c r="F173" i="22"/>
  <c r="F173" i="9"/>
  <c r="I172" i="22"/>
  <c r="I172" i="9"/>
  <c r="F172" i="22"/>
  <c r="F172" i="9"/>
  <c r="I171" i="22"/>
  <c r="I171" i="9"/>
  <c r="F171" i="22"/>
  <c r="F171" i="9"/>
  <c r="I170" i="22"/>
  <c r="I170" i="9"/>
  <c r="F170" i="22"/>
  <c r="F170" i="9"/>
  <c r="I169" i="22"/>
  <c r="F169" i="22"/>
  <c r="F169" i="9"/>
  <c r="I168" i="22"/>
  <c r="I168" i="9"/>
  <c r="G168" i="22"/>
  <c r="G168" i="9"/>
  <c r="F168" i="22"/>
  <c r="F168" i="9"/>
  <c r="I167" i="9"/>
  <c r="G167" i="9"/>
  <c r="F167" i="22"/>
  <c r="F167" i="9"/>
  <c r="I166" i="9"/>
  <c r="F166" i="22"/>
  <c r="F166" i="9"/>
  <c r="G165" i="22"/>
  <c r="F165" i="22"/>
  <c r="F165" i="9"/>
  <c r="I164" i="22"/>
  <c r="I164" i="9"/>
  <c r="G164" i="22"/>
  <c r="G164" i="9"/>
  <c r="F164" i="22"/>
  <c r="F164" i="9"/>
  <c r="I163" i="22"/>
  <c r="I163" i="9"/>
  <c r="G163" i="9"/>
  <c r="F163" i="22"/>
  <c r="F163" i="9"/>
  <c r="I162" i="9"/>
  <c r="F162" i="22"/>
  <c r="F162" i="9"/>
  <c r="I161" i="22"/>
  <c r="I161" i="9"/>
  <c r="G161" i="22"/>
  <c r="F161" i="22"/>
  <c r="F161" i="9"/>
  <c r="I160" i="22"/>
  <c r="I160" i="9"/>
  <c r="G160" i="22"/>
  <c r="G160" i="9"/>
  <c r="F160" i="22"/>
  <c r="F160" i="9"/>
  <c r="I159" i="22"/>
  <c r="G159" i="22"/>
  <c r="G159" i="9"/>
  <c r="F159" i="22"/>
  <c r="F159" i="9"/>
  <c r="I158" i="9"/>
  <c r="F158" i="22"/>
  <c r="F158" i="9"/>
  <c r="I157" i="9"/>
  <c r="G157" i="22"/>
  <c r="F157" i="22"/>
  <c r="F157" i="9"/>
  <c r="I156" i="22"/>
  <c r="I156" i="9"/>
  <c r="F156" i="22"/>
  <c r="F156" i="9"/>
  <c r="I155" i="22"/>
  <c r="F155" i="22"/>
  <c r="F155" i="9"/>
  <c r="I154" i="22"/>
  <c r="I154" i="9"/>
  <c r="F154" i="22"/>
  <c r="F154" i="9"/>
  <c r="F153" i="22"/>
  <c r="F153" i="9"/>
  <c r="I152" i="22"/>
  <c r="I152" i="9"/>
  <c r="F152" i="22"/>
  <c r="F152" i="9"/>
  <c r="I151" i="22"/>
  <c r="I151" i="9"/>
  <c r="G151" i="22"/>
  <c r="G151" i="9"/>
  <c r="F151" i="22"/>
  <c r="F151" i="9"/>
  <c r="I150" i="22"/>
  <c r="I150" i="9"/>
  <c r="F150" i="22"/>
  <c r="F150" i="9"/>
  <c r="I149" i="22"/>
  <c r="I149" i="9"/>
  <c r="G149" i="22"/>
  <c r="F149" i="22"/>
  <c r="F149" i="9"/>
  <c r="I148" i="22"/>
  <c r="I148" i="9"/>
  <c r="F148" i="22"/>
  <c r="F148" i="9"/>
  <c r="I147" i="22"/>
  <c r="I147" i="9"/>
  <c r="F147" i="22"/>
  <c r="F147" i="9"/>
  <c r="I146" i="22"/>
  <c r="I146" i="9"/>
  <c r="F146" i="22"/>
  <c r="F146" i="9"/>
  <c r="F145" i="22"/>
  <c r="F145" i="9"/>
  <c r="I144" i="22"/>
  <c r="I144" i="9"/>
  <c r="F144" i="22"/>
  <c r="F144" i="9"/>
  <c r="I143" i="22"/>
  <c r="I143" i="9"/>
  <c r="G143" i="9"/>
  <c r="F143" i="22"/>
  <c r="F143" i="9"/>
  <c r="F142" i="22"/>
  <c r="F142" i="9"/>
  <c r="I141" i="22"/>
  <c r="I141" i="9"/>
  <c r="F141" i="22"/>
  <c r="F141" i="9"/>
  <c r="I140" i="22"/>
  <c r="I140" i="9"/>
  <c r="F140" i="22"/>
  <c r="F140" i="9"/>
  <c r="I139" i="22"/>
  <c r="I139" i="9"/>
  <c r="F139" i="22"/>
  <c r="F139" i="9"/>
  <c r="I138" i="22"/>
  <c r="I138" i="9"/>
  <c r="F138" i="22"/>
  <c r="F138" i="9"/>
  <c r="I137" i="22"/>
  <c r="I137" i="9"/>
  <c r="G137" i="22"/>
  <c r="F137" i="22"/>
  <c r="F137" i="9"/>
  <c r="I136" i="22"/>
  <c r="I136" i="9"/>
  <c r="F136" i="22"/>
  <c r="F136" i="9"/>
  <c r="F135" i="22"/>
  <c r="F135" i="9"/>
  <c r="I134" i="22"/>
  <c r="I134" i="9"/>
  <c r="F134" i="22"/>
  <c r="F134" i="9"/>
  <c r="I133" i="9"/>
  <c r="F133" i="22"/>
  <c r="F133" i="9"/>
  <c r="I132" i="22"/>
  <c r="I132" i="9"/>
  <c r="F132" i="22"/>
  <c r="F132" i="9"/>
  <c r="I131" i="22"/>
  <c r="I131" i="9"/>
  <c r="G131" i="9"/>
  <c r="F131" i="22"/>
  <c r="F131" i="9"/>
  <c r="I130" i="22"/>
  <c r="I130" i="9"/>
  <c r="F130" i="22"/>
  <c r="F130" i="9"/>
  <c r="I129" i="22"/>
  <c r="G129" i="22"/>
  <c r="F129" i="22"/>
  <c r="F129" i="9"/>
  <c r="I128" i="22"/>
  <c r="I128" i="9"/>
  <c r="F128" i="22"/>
  <c r="F128" i="9"/>
  <c r="I127" i="22"/>
  <c r="I127" i="9"/>
  <c r="G127" i="9"/>
  <c r="F127" i="22"/>
  <c r="F127" i="9"/>
  <c r="F126" i="22"/>
  <c r="F126" i="9"/>
  <c r="I125" i="22"/>
  <c r="I125" i="9"/>
  <c r="F125" i="22"/>
  <c r="F125" i="9"/>
  <c r="I124" i="9"/>
  <c r="F124" i="22"/>
  <c r="F124" i="9"/>
  <c r="I123" i="22"/>
  <c r="I123" i="9"/>
  <c r="G123" i="22"/>
  <c r="G123" i="9"/>
  <c r="F123" i="22"/>
  <c r="F123" i="9"/>
  <c r="F122" i="22"/>
  <c r="F122" i="9"/>
  <c r="I121" i="22"/>
  <c r="I121" i="9"/>
  <c r="G121" i="22"/>
  <c r="F121" i="22"/>
  <c r="F121" i="9"/>
  <c r="I120" i="22"/>
  <c r="I120" i="9"/>
  <c r="F120" i="22"/>
  <c r="F120" i="9"/>
  <c r="I119" i="22"/>
  <c r="I119" i="9"/>
  <c r="G119" i="22"/>
  <c r="G119" i="9"/>
  <c r="F119" i="22"/>
  <c r="F119" i="9"/>
  <c r="I118" i="22"/>
  <c r="I118" i="9"/>
  <c r="F118" i="22"/>
  <c r="F118" i="9"/>
  <c r="I117" i="22"/>
  <c r="I117" i="9"/>
  <c r="G117" i="22"/>
  <c r="F117" i="22"/>
  <c r="F117" i="9"/>
  <c r="F116" i="22"/>
  <c r="F116" i="9"/>
  <c r="I115" i="22"/>
  <c r="I115" i="9"/>
  <c r="F115" i="22"/>
  <c r="F115" i="9"/>
  <c r="I114" i="22"/>
  <c r="I114" i="9"/>
  <c r="F114" i="22"/>
  <c r="F114" i="9"/>
  <c r="I113" i="22"/>
  <c r="I113" i="9"/>
  <c r="F113" i="22"/>
  <c r="F113" i="9"/>
  <c r="I112" i="22"/>
  <c r="I112" i="9"/>
  <c r="G112" i="22"/>
  <c r="G112" i="9"/>
  <c r="F112" i="22"/>
  <c r="F112" i="9"/>
  <c r="I111" i="22"/>
  <c r="I111" i="9"/>
  <c r="G111" i="22"/>
  <c r="G111" i="9"/>
  <c r="F111" i="22"/>
  <c r="F111" i="9"/>
  <c r="I110" i="22"/>
  <c r="I110" i="9"/>
  <c r="F110" i="22"/>
  <c r="F110" i="9"/>
  <c r="I109" i="22"/>
  <c r="I109" i="9"/>
  <c r="G109" i="22"/>
  <c r="F109" i="22"/>
  <c r="F109" i="9"/>
  <c r="G108" i="22"/>
  <c r="G108" i="9"/>
  <c r="F108" i="22"/>
  <c r="F108" i="9"/>
  <c r="I107" i="22"/>
  <c r="I107" i="9"/>
  <c r="G107" i="22"/>
  <c r="G107" i="9"/>
  <c r="F107" i="22"/>
  <c r="F107" i="9"/>
  <c r="I106" i="22"/>
  <c r="I106" i="9"/>
  <c r="F106" i="22"/>
  <c r="F106" i="9"/>
  <c r="I105" i="22"/>
  <c r="I105" i="9"/>
  <c r="F105" i="22"/>
  <c r="F105" i="9"/>
  <c r="I104" i="22"/>
  <c r="I104" i="9"/>
  <c r="G104" i="9"/>
  <c r="F104" i="22"/>
  <c r="F104" i="9"/>
  <c r="I103" i="22"/>
  <c r="I103" i="9"/>
  <c r="G103" i="22"/>
  <c r="G103" i="9"/>
  <c r="F103" i="22"/>
  <c r="F103" i="9"/>
  <c r="I102" i="22"/>
  <c r="I102" i="9"/>
  <c r="F102" i="22"/>
  <c r="F102" i="9"/>
  <c r="I101" i="22"/>
  <c r="I101" i="9"/>
  <c r="G101" i="9"/>
  <c r="F101" i="22"/>
  <c r="F101" i="9"/>
  <c r="I100" i="22"/>
  <c r="I100" i="9"/>
  <c r="F100" i="22"/>
  <c r="F100" i="9"/>
  <c r="I99" i="22"/>
  <c r="I99" i="9"/>
  <c r="G99" i="22"/>
  <c r="F99" i="22"/>
  <c r="F99" i="9"/>
  <c r="I98" i="22"/>
  <c r="I98" i="9"/>
  <c r="F98" i="22"/>
  <c r="I97" i="22"/>
  <c r="I97" i="9"/>
  <c r="F97" i="22"/>
  <c r="F97" i="9"/>
  <c r="G96" i="22"/>
  <c r="G96" i="9"/>
  <c r="O96" i="10"/>
  <c r="G95" i="9"/>
  <c r="O93" i="10"/>
  <c r="G91" i="22"/>
  <c r="G91" i="9"/>
  <c r="O91" i="10"/>
  <c r="G90" i="22"/>
  <c r="G89" i="9"/>
  <c r="G88" i="22"/>
  <c r="G88" i="9"/>
  <c r="O88" i="10"/>
  <c r="G87" i="9"/>
  <c r="G83" i="22"/>
  <c r="G83" i="9"/>
  <c r="O83" i="10"/>
  <c r="G82" i="22"/>
  <c r="G82" i="9"/>
  <c r="O82" i="10"/>
  <c r="H82" i="9" s="1"/>
  <c r="O76" i="10"/>
  <c r="H76" i="22" s="1"/>
  <c r="G75" i="22"/>
  <c r="G75" i="9"/>
  <c r="O75" i="10"/>
  <c r="G73" i="9"/>
  <c r="G72" i="22"/>
  <c r="G72" i="9"/>
  <c r="O72" i="10"/>
  <c r="G71" i="9"/>
  <c r="G69" i="9"/>
  <c r="G67" i="22"/>
  <c r="G67" i="9"/>
  <c r="O67" i="10"/>
  <c r="H67" i="22" s="1"/>
  <c r="G65" i="9"/>
  <c r="O64" i="10"/>
  <c r="H64" i="22" s="1"/>
  <c r="G61" i="22"/>
  <c r="O60" i="10"/>
  <c r="G56" i="9"/>
  <c r="G55" i="22"/>
  <c r="G55" i="9"/>
  <c r="O55" i="10"/>
  <c r="G53" i="9"/>
  <c r="G52" i="9"/>
  <c r="G51" i="22"/>
  <c r="G51" i="9"/>
  <c r="O51" i="10"/>
  <c r="G49" i="22"/>
  <c r="G49" i="9"/>
  <c r="O49" i="10"/>
  <c r="G48" i="22"/>
  <c r="G48" i="9"/>
  <c r="O48" i="10"/>
  <c r="G47" i="22"/>
  <c r="G47" i="9"/>
  <c r="O47" i="10"/>
  <c r="G44" i="22"/>
  <c r="G39" i="22"/>
  <c r="G39" i="9"/>
  <c r="O39" i="10"/>
  <c r="G32" i="22"/>
  <c r="G32" i="9"/>
  <c r="O32" i="10"/>
  <c r="G31" i="22"/>
  <c r="G31" i="9"/>
  <c r="O31" i="10"/>
  <c r="H31" i="22" s="1"/>
  <c r="G29" i="22"/>
  <c r="G29" i="9"/>
  <c r="O29" i="10"/>
  <c r="H29" i="22" s="1"/>
  <c r="G19" i="22"/>
  <c r="G19" i="9"/>
  <c r="O19" i="10"/>
  <c r="G18" i="22"/>
  <c r="G18" i="9"/>
  <c r="O18" i="10"/>
  <c r="O13" i="10"/>
  <c r="H13" i="22" s="1"/>
  <c r="O9" i="10"/>
  <c r="H9" i="9" s="1"/>
  <c r="I7" i="22"/>
  <c r="I7" i="9"/>
  <c r="F7" i="22"/>
  <c r="F7" i="9"/>
  <c r="I6" i="22"/>
  <c r="I6" i="9"/>
  <c r="F6" i="22"/>
  <c r="F6" i="9"/>
  <c r="I5" i="22"/>
  <c r="I5" i="9"/>
  <c r="G5" i="22"/>
  <c r="F5" i="22"/>
  <c r="F5" i="9"/>
  <c r="I4" i="22"/>
  <c r="I4" i="9"/>
  <c r="F4" i="22"/>
  <c r="F4" i="9"/>
  <c r="E96" i="22"/>
  <c r="E96" i="9"/>
  <c r="E95" i="22"/>
  <c r="E95" i="9"/>
  <c r="E94" i="22"/>
  <c r="E93" i="22"/>
  <c r="E93" i="9"/>
  <c r="E92" i="22"/>
  <c r="E92" i="9"/>
  <c r="E91" i="22"/>
  <c r="E91" i="9"/>
  <c r="E89" i="22"/>
  <c r="E89" i="9"/>
  <c r="E88" i="22"/>
  <c r="E88" i="9"/>
  <c r="E87" i="22"/>
  <c r="E87" i="9"/>
  <c r="E85" i="22"/>
  <c r="E85" i="9"/>
  <c r="E84" i="22"/>
  <c r="E84" i="9"/>
  <c r="E83" i="22"/>
  <c r="E83" i="9"/>
  <c r="E82" i="22"/>
  <c r="E82" i="9"/>
  <c r="E81" i="22"/>
  <c r="E81" i="9"/>
  <c r="E80" i="22"/>
  <c r="E80" i="9"/>
  <c r="E79" i="22"/>
  <c r="E79" i="9"/>
  <c r="E78" i="22"/>
  <c r="E77" i="22"/>
  <c r="E77" i="9"/>
  <c r="E76" i="22"/>
  <c r="E76" i="9"/>
  <c r="E75" i="22"/>
  <c r="E75" i="9"/>
  <c r="E74" i="22"/>
  <c r="E74" i="9"/>
  <c r="E73" i="22"/>
  <c r="E73" i="9"/>
  <c r="E72" i="22"/>
  <c r="E72" i="9"/>
  <c r="E71" i="22"/>
  <c r="E71" i="9"/>
  <c r="E70" i="22"/>
  <c r="E69" i="22"/>
  <c r="E69" i="9"/>
  <c r="E68" i="22"/>
  <c r="E68" i="9"/>
  <c r="E67" i="22"/>
  <c r="E67" i="9"/>
  <c r="E66" i="9"/>
  <c r="E65" i="22"/>
  <c r="E65" i="9"/>
  <c r="E64" i="22"/>
  <c r="E64" i="9"/>
  <c r="E63" i="22"/>
  <c r="E63" i="9"/>
  <c r="E61" i="9"/>
  <c r="E60" i="22"/>
  <c r="E60" i="9"/>
  <c r="E59" i="22"/>
  <c r="E59" i="9"/>
  <c r="E58" i="9"/>
  <c r="E57" i="22"/>
  <c r="E57" i="9"/>
  <c r="E56" i="22"/>
  <c r="E56" i="9"/>
  <c r="E55" i="22"/>
  <c r="E55" i="9"/>
  <c r="E53" i="22"/>
  <c r="E53" i="9"/>
  <c r="E52" i="22"/>
  <c r="E52" i="9"/>
  <c r="E51" i="22"/>
  <c r="E51" i="9"/>
  <c r="E49" i="22"/>
  <c r="E49" i="9"/>
  <c r="E48" i="22"/>
  <c r="E48" i="9"/>
  <c r="E47" i="22"/>
  <c r="E47" i="9"/>
  <c r="E46" i="9"/>
  <c r="E45" i="22"/>
  <c r="E45" i="9"/>
  <c r="E44" i="22"/>
  <c r="E44" i="9"/>
  <c r="E43" i="22"/>
  <c r="E43" i="9"/>
  <c r="E41" i="22"/>
  <c r="E41" i="9"/>
  <c r="E40" i="22"/>
  <c r="E40" i="9"/>
  <c r="E39" i="22"/>
  <c r="E39" i="9"/>
  <c r="E37" i="22"/>
  <c r="E37" i="9"/>
  <c r="E36" i="22"/>
  <c r="E36" i="9"/>
  <c r="E35" i="22"/>
  <c r="E35" i="9"/>
  <c r="E34" i="9"/>
  <c r="E33" i="22"/>
  <c r="E32" i="22"/>
  <c r="E32" i="9"/>
  <c r="E31" i="22"/>
  <c r="E31" i="9"/>
  <c r="E30" i="22"/>
  <c r="E29" i="22"/>
  <c r="E29" i="9"/>
  <c r="E28" i="22"/>
  <c r="E28" i="9"/>
  <c r="E27" i="22"/>
  <c r="E27" i="9"/>
  <c r="E25" i="22"/>
  <c r="E25" i="9"/>
  <c r="E24" i="22"/>
  <c r="E24" i="9"/>
  <c r="E23" i="22"/>
  <c r="E23" i="9"/>
  <c r="E22" i="9"/>
  <c r="E21" i="22"/>
  <c r="E21" i="9"/>
  <c r="E20" i="22"/>
  <c r="E20" i="9"/>
  <c r="E19" i="22"/>
  <c r="E19" i="9"/>
  <c r="E18" i="22"/>
  <c r="E18" i="9"/>
  <c r="E17" i="22"/>
  <c r="E17" i="9"/>
  <c r="E16" i="22"/>
  <c r="E16" i="9"/>
  <c r="E15" i="22"/>
  <c r="E15" i="9"/>
  <c r="E14" i="22"/>
  <c r="E13" i="22"/>
  <c r="E13" i="9"/>
  <c r="E12" i="22"/>
  <c r="E12" i="9"/>
  <c r="E11" i="22"/>
  <c r="E11" i="9"/>
  <c r="E9" i="22"/>
  <c r="E9" i="9"/>
  <c r="E8" i="22"/>
  <c r="R7" i="10"/>
  <c r="K7" i="10"/>
  <c r="E7" i="9"/>
  <c r="R6" i="10"/>
  <c r="K6" i="10"/>
  <c r="E6" i="9"/>
  <c r="R5" i="10"/>
  <c r="K5" i="10"/>
  <c r="E5" i="22"/>
  <c r="E5" i="9"/>
  <c r="R4" i="10"/>
  <c r="K4" i="10"/>
  <c r="E4" i="22"/>
  <c r="E4" i="9"/>
  <c r="AK207" i="10"/>
  <c r="G56" i="20"/>
  <c r="H127" i="9"/>
  <c r="H119" i="22"/>
  <c r="H151" i="22"/>
  <c r="H159" i="22"/>
  <c r="H103" i="9"/>
  <c r="G4" i="9"/>
  <c r="G9" i="9"/>
  <c r="G13" i="9"/>
  <c r="O15" i="10"/>
  <c r="H15" i="22" s="1"/>
  <c r="G52" i="22"/>
  <c r="G60" i="9"/>
  <c r="G65" i="22"/>
  <c r="G76" i="9"/>
  <c r="O84" i="10"/>
  <c r="H84" i="9" s="1"/>
  <c r="G93" i="9"/>
  <c r="G101" i="22"/>
  <c r="G105" i="22"/>
  <c r="H165" i="22"/>
  <c r="G4" i="22"/>
  <c r="G15" i="9"/>
  <c r="O44" i="10"/>
  <c r="G100" i="9"/>
  <c r="H121" i="22"/>
  <c r="H173" i="9"/>
  <c r="O5" i="10"/>
  <c r="H5" i="9" s="1"/>
  <c r="G100" i="22"/>
  <c r="G109" i="9"/>
  <c r="G117" i="9"/>
  <c r="G121" i="9"/>
  <c r="G129" i="9"/>
  <c r="G133" i="9"/>
  <c r="G137" i="9"/>
  <c r="G149" i="9"/>
  <c r="G157" i="9"/>
  <c r="G161" i="9"/>
  <c r="G165" i="9"/>
  <c r="G173" i="9"/>
  <c r="H101" i="22"/>
  <c r="H109" i="22"/>
  <c r="H149" i="22"/>
  <c r="H161" i="9"/>
  <c r="AK209" i="10"/>
  <c r="H108" i="9"/>
  <c r="H117" i="9"/>
  <c r="H129" i="9"/>
  <c r="H141" i="9"/>
  <c r="AG206" i="10"/>
  <c r="E64" i="20"/>
  <c r="Y180" i="10"/>
  <c r="Y182" i="10"/>
  <c r="AG182" i="10"/>
  <c r="AG185" i="10"/>
  <c r="AG181" i="10"/>
  <c r="AK181" i="10"/>
  <c r="AK205" i="10"/>
  <c r="H107" i="9"/>
  <c r="H111" i="9"/>
  <c r="H123" i="9"/>
  <c r="AC206" i="10"/>
  <c r="D64" i="20"/>
  <c r="AC183" i="10"/>
  <c r="T208" i="10"/>
  <c r="AC184" i="10"/>
  <c r="AG184" i="10"/>
  <c r="AG183" i="10"/>
  <c r="AC181" i="10"/>
  <c r="Y184" i="10"/>
  <c r="AK182" i="10"/>
  <c r="AC185" i="10"/>
  <c r="AG180" i="10"/>
  <c r="T204" i="10"/>
  <c r="AK185" i="10"/>
  <c r="Y185" i="10"/>
  <c r="H97" i="22"/>
  <c r="H97" i="9"/>
  <c r="O46" i="10"/>
  <c r="H46" i="22" s="1"/>
  <c r="G69" i="22"/>
  <c r="G71" i="22"/>
  <c r="G73" i="22"/>
  <c r="G87" i="22"/>
  <c r="G89" i="22"/>
  <c r="G95" i="22"/>
  <c r="G97" i="9"/>
  <c r="G97" i="22"/>
  <c r="G30" i="20"/>
  <c r="E212" i="10"/>
  <c r="M208" i="10"/>
  <c r="Y206" i="10"/>
  <c r="C64" i="20"/>
  <c r="T188" i="10"/>
  <c r="AC188" i="10"/>
  <c r="Y186" i="10"/>
  <c r="AC186" i="10"/>
  <c r="T210" i="10"/>
  <c r="AK210" i="10"/>
  <c r="AG186" i="10"/>
  <c r="Y176" i="10"/>
  <c r="AC176" i="10"/>
  <c r="M188" i="10"/>
  <c r="C54" i="20"/>
  <c r="Y205" i="10"/>
  <c r="C56" i="20"/>
  <c r="D54" i="20"/>
  <c r="AC205" i="10"/>
  <c r="D56" i="20"/>
  <c r="E54" i="20"/>
  <c r="AG205" i="10"/>
  <c r="E56" i="20"/>
  <c r="C30" i="20"/>
  <c r="Y207" i="10"/>
  <c r="C32" i="20"/>
  <c r="D30" i="20"/>
  <c r="AC207" i="10"/>
  <c r="D32" i="20"/>
  <c r="E30" i="20"/>
  <c r="AG207" i="10"/>
  <c r="E32" i="20"/>
  <c r="C38" i="20"/>
  <c r="Y209" i="10"/>
  <c r="C40" i="20"/>
  <c r="D38" i="20"/>
  <c r="AC209" i="10"/>
  <c r="D40" i="20"/>
  <c r="E38" i="20"/>
  <c r="AG209" i="10"/>
  <c r="E40" i="20"/>
  <c r="M210" i="10"/>
  <c r="N204" i="9"/>
  <c r="J201" i="22"/>
  <c r="J201" i="9"/>
  <c r="H4" i="22"/>
  <c r="H4" i="9"/>
  <c r="H9" i="22"/>
  <c r="H19" i="22"/>
  <c r="H19" i="9"/>
  <c r="H31" i="9"/>
  <c r="H32" i="22"/>
  <c r="H32" i="9"/>
  <c r="H39" i="22"/>
  <c r="H39" i="9"/>
  <c r="H44" i="22"/>
  <c r="H44" i="9"/>
  <c r="H47" i="22"/>
  <c r="H47" i="9"/>
  <c r="H48" i="22"/>
  <c r="H48" i="9"/>
  <c r="H49" i="22"/>
  <c r="H49" i="9"/>
  <c r="H51" i="22"/>
  <c r="H51" i="9"/>
  <c r="H55" i="22"/>
  <c r="H55" i="9"/>
  <c r="H60" i="22"/>
  <c r="H60" i="9"/>
  <c r="H65" i="22"/>
  <c r="H65" i="9"/>
  <c r="H71" i="22"/>
  <c r="H71" i="9"/>
  <c r="H72" i="22"/>
  <c r="H72" i="9"/>
  <c r="H73" i="22"/>
  <c r="H73" i="9"/>
  <c r="H75" i="22"/>
  <c r="H75" i="9"/>
  <c r="H76" i="9"/>
  <c r="H82" i="22"/>
  <c r="H83" i="22"/>
  <c r="H83" i="9"/>
  <c r="H88" i="22"/>
  <c r="H88" i="9"/>
  <c r="H89" i="9"/>
  <c r="H91" i="22"/>
  <c r="H91" i="9"/>
  <c r="H93" i="22"/>
  <c r="H93" i="9"/>
  <c r="H95" i="22"/>
  <c r="H95" i="9"/>
  <c r="H96" i="22"/>
  <c r="H96" i="9"/>
  <c r="M204" i="10"/>
  <c r="I212" i="10"/>
  <c r="M212" i="10"/>
  <c r="M206" i="10"/>
  <c r="P212" i="10"/>
  <c r="X212" i="10"/>
  <c r="AB212" i="10"/>
  <c r="J199" i="22"/>
  <c r="J199" i="9"/>
  <c r="AC208" i="10"/>
  <c r="D24" i="20"/>
  <c r="AK208" i="10"/>
  <c r="AG208" i="10"/>
  <c r="E24" i="20"/>
  <c r="Y208" i="10"/>
  <c r="C24" i="20"/>
  <c r="AG204" i="10"/>
  <c r="E16" i="20"/>
  <c r="AC204" i="10"/>
  <c r="D16" i="20"/>
  <c r="Y204" i="10"/>
  <c r="C16" i="20"/>
  <c r="H46" i="9"/>
  <c r="G24" i="20"/>
  <c r="G22" i="20"/>
  <c r="AG210" i="10"/>
  <c r="E48" i="20"/>
  <c r="AC210" i="10"/>
  <c r="D48" i="20"/>
  <c r="Y210" i="10"/>
  <c r="C48" i="20"/>
  <c r="T212" i="10"/>
  <c r="Y188" i="10"/>
  <c r="AG188" i="10"/>
  <c r="G62" i="20"/>
  <c r="G64" i="20"/>
  <c r="G10" i="20"/>
  <c r="G14" i="20"/>
  <c r="G16" i="20"/>
  <c r="G46" i="20"/>
  <c r="G48" i="20"/>
  <c r="AG212" i="10"/>
  <c r="AC212" i="10"/>
  <c r="Y212" i="10"/>
  <c r="C10" i="20"/>
  <c r="D10" i="20"/>
  <c r="E10" i="20"/>
  <c r="C4" i="4"/>
  <c r="D4" i="4"/>
  <c r="B14" i="4"/>
  <c r="B43" i="24"/>
  <c r="D41" i="24"/>
  <c r="C41" i="24"/>
  <c r="B41" i="24"/>
  <c r="A41" i="24"/>
  <c r="V19" i="10" l="1"/>
  <c r="J19" i="9"/>
  <c r="J19" i="22"/>
  <c r="I95" i="22"/>
  <c r="R95" i="10"/>
  <c r="U95" i="10"/>
  <c r="U105" i="3"/>
  <c r="R18" i="10"/>
  <c r="U18" i="10"/>
  <c r="V18" i="10" s="1"/>
  <c r="G115" i="22"/>
  <c r="H115" i="9"/>
  <c r="G115" i="9"/>
  <c r="S128" i="10"/>
  <c r="U128" i="10"/>
  <c r="U138" i="3"/>
  <c r="L128" i="10"/>
  <c r="N128" i="10"/>
  <c r="G131" i="22"/>
  <c r="H131" i="9"/>
  <c r="J109" i="9"/>
  <c r="J109" i="22"/>
  <c r="V109" i="10"/>
  <c r="U100" i="10"/>
  <c r="H100" i="9"/>
  <c r="N16" i="10"/>
  <c r="R105" i="10"/>
  <c r="G105" i="9"/>
  <c r="U93" i="10"/>
  <c r="F36" i="22"/>
  <c r="N36" i="10"/>
  <c r="K36" i="10"/>
  <c r="U102" i="10"/>
  <c r="U112" i="3"/>
  <c r="K102" i="10"/>
  <c r="E102" i="9"/>
  <c r="E102" i="22"/>
  <c r="H163" i="9"/>
  <c r="G163" i="22"/>
  <c r="R42" i="10"/>
  <c r="I42" i="9"/>
  <c r="E42" i="9"/>
  <c r="N42" i="10"/>
  <c r="E42" i="22"/>
  <c r="H42" i="10"/>
  <c r="L161" i="10"/>
  <c r="L120" i="10"/>
  <c r="N120" i="10"/>
  <c r="U120" i="10"/>
  <c r="U130" i="3"/>
  <c r="G120" i="9"/>
  <c r="G120" i="22"/>
  <c r="O120" i="10"/>
  <c r="G120" i="10"/>
  <c r="H65" i="10"/>
  <c r="I25" i="9"/>
  <c r="U25" i="10"/>
  <c r="I162" i="22"/>
  <c r="O162" i="10"/>
  <c r="G162" i="22"/>
  <c r="G162" i="9"/>
  <c r="G162" i="10"/>
  <c r="E162" i="9"/>
  <c r="H162" i="10"/>
  <c r="E162" i="22"/>
  <c r="I166" i="22"/>
  <c r="R166" i="10"/>
  <c r="E166" i="9"/>
  <c r="H166" i="10"/>
  <c r="E166" i="22"/>
  <c r="N166" i="10"/>
  <c r="U104" i="10"/>
  <c r="U114" i="3"/>
  <c r="G104" i="10"/>
  <c r="I167" i="22"/>
  <c r="U167" i="10"/>
  <c r="H167" i="22"/>
  <c r="G167" i="22"/>
  <c r="I89" i="22"/>
  <c r="R89" i="10"/>
  <c r="I26" i="22"/>
  <c r="W26" i="10"/>
  <c r="V26" i="10"/>
  <c r="E26" i="9"/>
  <c r="N26" i="10"/>
  <c r="E26" i="22"/>
  <c r="R22" i="10"/>
  <c r="I22" i="9"/>
  <c r="O22" i="10"/>
  <c r="G22" i="22"/>
  <c r="G22" i="9"/>
  <c r="E22" i="22"/>
  <c r="G22" i="10"/>
  <c r="V140" i="10"/>
  <c r="N140" i="10"/>
  <c r="W140" i="10"/>
  <c r="L140" i="10"/>
  <c r="G140" i="22"/>
  <c r="I126" i="9"/>
  <c r="I126" i="22"/>
  <c r="U126" i="10"/>
  <c r="U136" i="3"/>
  <c r="E126" i="9"/>
  <c r="H126" i="10"/>
  <c r="E126" i="22"/>
  <c r="V116" i="10"/>
  <c r="I116" i="9"/>
  <c r="W116" i="10"/>
  <c r="I116" i="22"/>
  <c r="H116" i="9"/>
  <c r="G116" i="9"/>
  <c r="H5" i="22"/>
  <c r="U5" i="10"/>
  <c r="U156" i="10"/>
  <c r="N156" i="10"/>
  <c r="R145" i="10"/>
  <c r="I145" i="9"/>
  <c r="H145" i="9"/>
  <c r="G145" i="9"/>
  <c r="G145" i="22"/>
  <c r="E145" i="22"/>
  <c r="H145" i="10"/>
  <c r="U32" i="10"/>
  <c r="U103" i="10"/>
  <c r="J103" i="22" s="1"/>
  <c r="U113" i="3"/>
  <c r="H104" i="9"/>
  <c r="R33" i="10"/>
  <c r="I33" i="9"/>
  <c r="I33" i="22"/>
  <c r="U33" i="10"/>
  <c r="U43" i="3"/>
  <c r="E33" i="9"/>
  <c r="N33" i="10"/>
  <c r="E154" i="22"/>
  <c r="H154" i="10"/>
  <c r="N154" i="10"/>
  <c r="N148" i="10"/>
  <c r="L148" i="10"/>
  <c r="R54" i="10"/>
  <c r="I54" i="9"/>
  <c r="U54" i="10"/>
  <c r="U64" i="3"/>
  <c r="G54" i="9"/>
  <c r="G54" i="22"/>
  <c r="O54" i="10"/>
  <c r="E54" i="9"/>
  <c r="G54" i="10"/>
  <c r="E54" i="22"/>
  <c r="U146" i="10"/>
  <c r="N146" i="10"/>
  <c r="E146" i="9"/>
  <c r="R170" i="10"/>
  <c r="N170" i="10"/>
  <c r="K170" i="10"/>
  <c r="W165" i="10"/>
  <c r="I165" i="9"/>
  <c r="J165" i="9"/>
  <c r="I165" i="22"/>
  <c r="S165" i="10"/>
  <c r="R173" i="10"/>
  <c r="F58" i="9"/>
  <c r="F58" i="22"/>
  <c r="U58" i="10"/>
  <c r="E58" i="22"/>
  <c r="N58" i="10"/>
  <c r="H58" i="10"/>
  <c r="J60" i="9"/>
  <c r="J60" i="22"/>
  <c r="W60" i="10"/>
  <c r="U139" i="10"/>
  <c r="J139" i="22" s="1"/>
  <c r="U149" i="3"/>
  <c r="G139" i="9"/>
  <c r="G139" i="22"/>
  <c r="H139" i="9"/>
  <c r="U118" i="10"/>
  <c r="U128" i="3"/>
  <c r="H118" i="10"/>
  <c r="E118" i="9"/>
  <c r="U123" i="10"/>
  <c r="J123" i="22" s="1"/>
  <c r="U133" i="3"/>
  <c r="I124" i="22"/>
  <c r="L124" i="10"/>
  <c r="U124" i="10"/>
  <c r="N124" i="10"/>
  <c r="O77" i="10"/>
  <c r="G77" i="22"/>
  <c r="U77" i="10"/>
  <c r="U69" i="10"/>
  <c r="H69" i="9"/>
  <c r="H69" i="22"/>
  <c r="U125" i="10"/>
  <c r="L125" i="10"/>
  <c r="N125" i="10"/>
  <c r="U130" i="10"/>
  <c r="N130" i="10"/>
  <c r="U134" i="10"/>
  <c r="U144" i="3"/>
  <c r="E134" i="9"/>
  <c r="H134" i="10"/>
  <c r="E134" i="22"/>
  <c r="N134" i="10"/>
  <c r="I135" i="9"/>
  <c r="R135" i="10"/>
  <c r="U135" i="10"/>
  <c r="V135" i="10" s="1"/>
  <c r="U145" i="3"/>
  <c r="G135" i="9"/>
  <c r="H135" i="9"/>
  <c r="G135" i="22"/>
  <c r="U136" i="10"/>
  <c r="U146" i="3"/>
  <c r="N136" i="10"/>
  <c r="U112" i="10"/>
  <c r="U122" i="3"/>
  <c r="V50" i="10"/>
  <c r="J50" i="22"/>
  <c r="J50" i="9"/>
  <c r="G50" i="22"/>
  <c r="O50" i="10"/>
  <c r="G50" i="9"/>
  <c r="G50" i="10"/>
  <c r="E50" i="9"/>
  <c r="E50" i="22"/>
  <c r="E6" i="22"/>
  <c r="G6" i="9"/>
  <c r="H6" i="10"/>
  <c r="O6" i="10"/>
  <c r="U17" i="10"/>
  <c r="U13" i="10"/>
  <c r="H13" i="9"/>
  <c r="I11" i="9"/>
  <c r="U10" i="10"/>
  <c r="J10" i="22" s="1"/>
  <c r="U20" i="3"/>
  <c r="E7" i="22"/>
  <c r="U20" i="10"/>
  <c r="H21" i="9"/>
  <c r="H21" i="22"/>
  <c r="U21" i="10"/>
  <c r="S73" i="10"/>
  <c r="U82" i="10"/>
  <c r="H52" i="22"/>
  <c r="H52" i="9"/>
  <c r="U52" i="10"/>
  <c r="U111" i="10"/>
  <c r="U121" i="3"/>
  <c r="U107" i="10"/>
  <c r="U117" i="3"/>
  <c r="U43" i="10"/>
  <c r="U88" i="10"/>
  <c r="U98" i="3"/>
  <c r="J98" i="9"/>
  <c r="J98" i="22"/>
  <c r="V98" i="10"/>
  <c r="F98" i="9"/>
  <c r="N98" i="10"/>
  <c r="H98" i="10"/>
  <c r="E98" i="9"/>
  <c r="U53" i="10"/>
  <c r="H53" i="22"/>
  <c r="H53" i="9"/>
  <c r="G53" i="22"/>
  <c r="H164" i="22"/>
  <c r="H164" i="9"/>
  <c r="I169" i="9"/>
  <c r="S169" i="10"/>
  <c r="L169" i="10"/>
  <c r="G169" i="22"/>
  <c r="G169" i="9"/>
  <c r="J186" i="10"/>
  <c r="L186" i="10" s="1"/>
  <c r="N171" i="10"/>
  <c r="G171" i="9"/>
  <c r="U44" i="10"/>
  <c r="I30" i="9"/>
  <c r="I30" i="22"/>
  <c r="N30" i="10"/>
  <c r="E30" i="9"/>
  <c r="I157" i="22"/>
  <c r="L157" i="10"/>
  <c r="U157" i="10"/>
  <c r="U151" i="10"/>
  <c r="W151" i="10" s="1"/>
  <c r="U161" i="3"/>
  <c r="N81" i="10"/>
  <c r="G81" i="22" s="1"/>
  <c r="O81" i="10"/>
  <c r="G81" i="10"/>
  <c r="U87" i="10"/>
  <c r="J87" i="9" s="1"/>
  <c r="U97" i="3"/>
  <c r="H87" i="9"/>
  <c r="H87" i="22"/>
  <c r="I78" i="9"/>
  <c r="I78" i="22"/>
  <c r="U78" i="10"/>
  <c r="U88" i="3"/>
  <c r="H78" i="10"/>
  <c r="G78" i="9"/>
  <c r="O78" i="10"/>
  <c r="G78" i="10"/>
  <c r="R86" i="10"/>
  <c r="I86" i="9"/>
  <c r="U86" i="10"/>
  <c r="U96" i="3"/>
  <c r="H86" i="10"/>
  <c r="G86" i="9"/>
  <c r="O86" i="10"/>
  <c r="E86" i="9"/>
  <c r="G86" i="10"/>
  <c r="U96" i="10"/>
  <c r="U106" i="3"/>
  <c r="H99" i="22"/>
  <c r="G99" i="9"/>
  <c r="R64" i="10"/>
  <c r="I64" i="9"/>
  <c r="I64" i="22"/>
  <c r="U64" i="10"/>
  <c r="U74" i="3"/>
  <c r="G64" i="9"/>
  <c r="H64" i="9"/>
  <c r="I62" i="9"/>
  <c r="I62" i="22"/>
  <c r="U62" i="10"/>
  <c r="U72" i="3"/>
  <c r="G62" i="9"/>
  <c r="H62" i="10"/>
  <c r="E62" i="9"/>
  <c r="G62" i="10"/>
  <c r="O62" i="10"/>
  <c r="H62" i="9" s="1"/>
  <c r="W59" i="10"/>
  <c r="V59" i="10"/>
  <c r="N59" i="10"/>
  <c r="O59" i="10" s="1"/>
  <c r="U68" i="10"/>
  <c r="O68" i="10"/>
  <c r="G68" i="9"/>
  <c r="U63" i="10"/>
  <c r="U73" i="3"/>
  <c r="H63" i="9"/>
  <c r="H63" i="22"/>
  <c r="G63" i="22"/>
  <c r="G63" i="9"/>
  <c r="R67" i="10"/>
  <c r="I67" i="9"/>
  <c r="I67" i="22"/>
  <c r="Q182" i="10"/>
  <c r="I184" i="22" s="1"/>
  <c r="H67" i="9"/>
  <c r="N14" i="10"/>
  <c r="G14" i="22" s="1"/>
  <c r="E14" i="9"/>
  <c r="U28" i="10"/>
  <c r="U114" i="10"/>
  <c r="K114" i="10"/>
  <c r="E114" i="9"/>
  <c r="E114" i="22"/>
  <c r="U91" i="10"/>
  <c r="J91" i="22" s="1"/>
  <c r="U101" i="3"/>
  <c r="U47" i="10"/>
  <c r="U57" i="3"/>
  <c r="S127" i="10"/>
  <c r="U127" i="10"/>
  <c r="U137" i="3"/>
  <c r="G127" i="22"/>
  <c r="R129" i="10"/>
  <c r="U132" i="10"/>
  <c r="N132" i="10"/>
  <c r="O132" i="10" s="1"/>
  <c r="H132" i="22" s="1"/>
  <c r="L132" i="10"/>
  <c r="G132" i="22"/>
  <c r="I72" i="9"/>
  <c r="I72" i="22"/>
  <c r="U72" i="10"/>
  <c r="U82" i="3"/>
  <c r="V74" i="10"/>
  <c r="J74" i="9"/>
  <c r="J74" i="22"/>
  <c r="G74" i="22"/>
  <c r="G74" i="9"/>
  <c r="O74" i="10"/>
  <c r="F183" i="10"/>
  <c r="F207" i="10" s="1"/>
  <c r="G74" i="10"/>
  <c r="O79" i="10"/>
  <c r="G79" i="9"/>
  <c r="G79" i="22"/>
  <c r="L79" i="10"/>
  <c r="K79" i="10"/>
  <c r="F79" i="9"/>
  <c r="U79" i="10"/>
  <c r="U89" i="3"/>
  <c r="U174" i="10"/>
  <c r="I174" i="9"/>
  <c r="H174" i="22"/>
  <c r="H174" i="9"/>
  <c r="G174" i="22"/>
  <c r="E174" i="9"/>
  <c r="E174" i="22"/>
  <c r="G174" i="10"/>
  <c r="U31" i="10"/>
  <c r="U48" i="10"/>
  <c r="U58" i="3"/>
  <c r="U56" i="10"/>
  <c r="U66" i="3"/>
  <c r="H56" i="9"/>
  <c r="H56" i="22"/>
  <c r="G56" i="22"/>
  <c r="U110" i="10"/>
  <c r="U120" i="3"/>
  <c r="E110" i="9"/>
  <c r="N110" i="10"/>
  <c r="E110" i="22"/>
  <c r="U101" i="10"/>
  <c r="U106" i="10"/>
  <c r="H106" i="10"/>
  <c r="N106" i="10"/>
  <c r="G106" i="10"/>
  <c r="U117" i="10"/>
  <c r="I133" i="22"/>
  <c r="S133" i="10"/>
  <c r="U133" i="10"/>
  <c r="G133" i="22"/>
  <c r="H133" i="22"/>
  <c r="I142" i="9"/>
  <c r="I142" i="22"/>
  <c r="R142" i="10"/>
  <c r="U142" i="10"/>
  <c r="U152" i="3"/>
  <c r="E142" i="22"/>
  <c r="H142" i="10"/>
  <c r="N142" i="10"/>
  <c r="R94" i="10"/>
  <c r="I94" i="9"/>
  <c r="I94" i="22"/>
  <c r="U94" i="10"/>
  <c r="U104" i="3"/>
  <c r="F184" i="10"/>
  <c r="E186" i="9" s="1"/>
  <c r="E214" i="9" s="1"/>
  <c r="N94" i="10"/>
  <c r="H94" i="10"/>
  <c r="E94" i="9"/>
  <c r="U75" i="10"/>
  <c r="J75" i="9" s="1"/>
  <c r="U85" i="3"/>
  <c r="U150" i="10"/>
  <c r="U160" i="3"/>
  <c r="N150" i="10"/>
  <c r="S155" i="10"/>
  <c r="R155" i="10"/>
  <c r="G155" i="9"/>
  <c r="H155" i="9"/>
  <c r="G155" i="22"/>
  <c r="I159" i="9"/>
  <c r="R159" i="10"/>
  <c r="U159" i="10"/>
  <c r="S152" i="10"/>
  <c r="L152" i="10"/>
  <c r="U152" i="10"/>
  <c r="U162" i="3"/>
  <c r="N152" i="10"/>
  <c r="S153" i="10"/>
  <c r="I153" i="9"/>
  <c r="R153" i="10"/>
  <c r="N153" i="10"/>
  <c r="G153" i="9" s="1"/>
  <c r="O153" i="10"/>
  <c r="H153" i="22" s="1"/>
  <c r="G153" i="22"/>
  <c r="E153" i="9"/>
  <c r="U38" i="10"/>
  <c r="E38" i="9"/>
  <c r="N38" i="10"/>
  <c r="E38" i="22"/>
  <c r="H38" i="10"/>
  <c r="I27" i="9"/>
  <c r="I27" i="22"/>
  <c r="U27" i="10"/>
  <c r="V27" i="10" s="1"/>
  <c r="U119" i="10"/>
  <c r="J119" i="22" s="1"/>
  <c r="U129" i="3"/>
  <c r="I122" i="9"/>
  <c r="I122" i="22"/>
  <c r="E122" i="9"/>
  <c r="U138" i="10"/>
  <c r="N138" i="10"/>
  <c r="G138" i="22" s="1"/>
  <c r="G138" i="9"/>
  <c r="O138" i="10"/>
  <c r="E138" i="9"/>
  <c r="F185" i="10"/>
  <c r="F11" i="3"/>
  <c r="U141" i="10"/>
  <c r="G141" i="22"/>
  <c r="G141" i="9"/>
  <c r="I108" i="9"/>
  <c r="I108" i="22"/>
  <c r="U84" i="10"/>
  <c r="W84" i="10" s="1"/>
  <c r="G84" i="9"/>
  <c r="S57" i="10"/>
  <c r="N57" i="10"/>
  <c r="U41" i="10"/>
  <c r="U51" i="3"/>
  <c r="N41" i="10"/>
  <c r="I40" i="22"/>
  <c r="R40" i="10"/>
  <c r="U40" i="10"/>
  <c r="N40" i="10"/>
  <c r="G40" i="22" s="1"/>
  <c r="O40" i="10"/>
  <c r="U46" i="10"/>
  <c r="U56" i="3"/>
  <c r="E46" i="22"/>
  <c r="H46" i="10"/>
  <c r="F181" i="10"/>
  <c r="F205" i="10" s="1"/>
  <c r="G46" i="9"/>
  <c r="U55" i="10"/>
  <c r="W55" i="10" s="1"/>
  <c r="U65" i="3"/>
  <c r="U172" i="10"/>
  <c r="H172" i="22"/>
  <c r="G172" i="9"/>
  <c r="H15" i="9"/>
  <c r="U29" i="10"/>
  <c r="H29" i="9"/>
  <c r="I158" i="22"/>
  <c r="U158" i="10"/>
  <c r="J158" i="22" s="1"/>
  <c r="R158" i="10"/>
  <c r="H158" i="22"/>
  <c r="H158" i="9"/>
  <c r="G158" i="9"/>
  <c r="G158" i="22"/>
  <c r="F186" i="10"/>
  <c r="H186" i="10" s="1"/>
  <c r="E158" i="9"/>
  <c r="O61" i="10"/>
  <c r="E61" i="22"/>
  <c r="U66" i="10"/>
  <c r="J182" i="10"/>
  <c r="J206" i="10" s="1"/>
  <c r="E66" i="22"/>
  <c r="F182" i="10"/>
  <c r="N66" i="10"/>
  <c r="U51" i="10"/>
  <c r="K186" i="10"/>
  <c r="U168" i="10"/>
  <c r="U178" i="3"/>
  <c r="H168" i="22"/>
  <c r="H168" i="9"/>
  <c r="U144" i="10"/>
  <c r="U154" i="3"/>
  <c r="N144" i="10"/>
  <c r="Q184" i="10"/>
  <c r="R90" i="10"/>
  <c r="I90" i="9"/>
  <c r="U90" i="10"/>
  <c r="F10" i="3"/>
  <c r="E90" i="9"/>
  <c r="H90" i="10"/>
  <c r="E90" i="22"/>
  <c r="O90" i="10"/>
  <c r="G90" i="10"/>
  <c r="W92" i="10"/>
  <c r="V92" i="10"/>
  <c r="N92" i="10"/>
  <c r="K92" i="10"/>
  <c r="J92" i="9"/>
  <c r="F92" i="9"/>
  <c r="G113" i="22"/>
  <c r="H113" i="9"/>
  <c r="G113" i="9"/>
  <c r="H147" i="9"/>
  <c r="G147" i="9"/>
  <c r="G147" i="22"/>
  <c r="J181" i="10"/>
  <c r="L181" i="10" s="1"/>
  <c r="U6" i="3"/>
  <c r="V6" i="3" s="1"/>
  <c r="E34" i="22"/>
  <c r="N34" i="10"/>
  <c r="H34" i="10"/>
  <c r="G34" i="10"/>
  <c r="Q181" i="10"/>
  <c r="Q205" i="10" s="1"/>
  <c r="I211" i="9" s="1"/>
  <c r="W37" i="10"/>
  <c r="V37" i="10"/>
  <c r="U39" i="10"/>
  <c r="U71" i="10"/>
  <c r="W71" i="10" s="1"/>
  <c r="U81" i="3"/>
  <c r="U12" i="10"/>
  <c r="L85" i="10"/>
  <c r="U85" i="10"/>
  <c r="K85" i="10"/>
  <c r="H85" i="9"/>
  <c r="G85" i="22"/>
  <c r="G85" i="9"/>
  <c r="R76" i="10"/>
  <c r="I76" i="9"/>
  <c r="U80" i="10"/>
  <c r="U90" i="3"/>
  <c r="O80" i="10"/>
  <c r="G80" i="9"/>
  <c r="F12" i="3"/>
  <c r="L160" i="10"/>
  <c r="U160" i="10"/>
  <c r="U170" i="3"/>
  <c r="G45" i="22"/>
  <c r="G45" i="9"/>
  <c r="O45" i="10"/>
  <c r="F7" i="3"/>
  <c r="L45" i="10"/>
  <c r="U45" i="10"/>
  <c r="Q186" i="10"/>
  <c r="I188" i="22" s="1"/>
  <c r="V149" i="10"/>
  <c r="J149" i="22"/>
  <c r="J149" i="9"/>
  <c r="W149" i="10"/>
  <c r="L149" i="10"/>
  <c r="K70" i="10"/>
  <c r="W70" i="10"/>
  <c r="F70" i="9"/>
  <c r="V70" i="10"/>
  <c r="J183" i="10"/>
  <c r="F70" i="22"/>
  <c r="N70" i="10"/>
  <c r="E70" i="9"/>
  <c r="H70" i="10"/>
  <c r="K12" i="3"/>
  <c r="G143" i="22"/>
  <c r="H143" i="9"/>
  <c r="J4" i="22"/>
  <c r="J4" i="9"/>
  <c r="E10" i="22"/>
  <c r="F176" i="10"/>
  <c r="E10" i="9"/>
  <c r="F6" i="3"/>
  <c r="G10" i="10"/>
  <c r="C4" i="3"/>
  <c r="N202" i="9"/>
  <c r="I204" i="22"/>
  <c r="I204" i="9"/>
  <c r="J202" i="9"/>
  <c r="J202" i="22"/>
  <c r="J198" i="22"/>
  <c r="J198" i="9"/>
  <c r="J196" i="9"/>
  <c r="J196" i="22"/>
  <c r="J197" i="9"/>
  <c r="I197" i="22"/>
  <c r="F8" i="3"/>
  <c r="J6" i="4"/>
  <c r="E4" i="4"/>
  <c r="J12" i="4"/>
  <c r="K11" i="3"/>
  <c r="F9" i="3"/>
  <c r="K12" i="4"/>
  <c r="K10" i="4"/>
  <c r="K6" i="3"/>
  <c r="U196" i="10"/>
  <c r="W174" i="10"/>
  <c r="J174" i="22"/>
  <c r="V174" i="10"/>
  <c r="AD99" i="10"/>
  <c r="AH99" i="10"/>
  <c r="AL99" i="10"/>
  <c r="U99" i="10"/>
  <c r="J91" i="9"/>
  <c r="V91" i="10"/>
  <c r="J84" i="22"/>
  <c r="V84" i="10"/>
  <c r="H62" i="22"/>
  <c r="J174" i="9"/>
  <c r="H84" i="22"/>
  <c r="H160" i="22"/>
  <c r="H160" i="9"/>
  <c r="H105" i="9"/>
  <c r="H105" i="22"/>
  <c r="H137" i="9"/>
  <c r="H137" i="22"/>
  <c r="H153" i="9"/>
  <c r="H169" i="22"/>
  <c r="H169" i="9"/>
  <c r="W122" i="10"/>
  <c r="J122" i="22"/>
  <c r="J135" i="9"/>
  <c r="W135" i="10"/>
  <c r="J135" i="22"/>
  <c r="V55" i="10"/>
  <c r="J55" i="22"/>
  <c r="J55" i="9"/>
  <c r="J148" i="22"/>
  <c r="J148" i="9"/>
  <c r="V148" i="10"/>
  <c r="W148" i="10"/>
  <c r="J71" i="22"/>
  <c r="J71" i="9"/>
  <c r="V71" i="10"/>
  <c r="J164" i="22"/>
  <c r="W164" i="10"/>
  <c r="J151" i="22"/>
  <c r="U115" i="10"/>
  <c r="J107" i="22"/>
  <c r="J107" i="9"/>
  <c r="V107" i="10"/>
  <c r="W107" i="10"/>
  <c r="J87" i="22"/>
  <c r="W87" i="10"/>
  <c r="AL170" i="10"/>
  <c r="AD170" i="10"/>
  <c r="AH170" i="10"/>
  <c r="U170" i="10"/>
  <c r="AL131" i="10"/>
  <c r="AD131" i="10"/>
  <c r="AH131" i="10"/>
  <c r="U131" i="10"/>
  <c r="J123" i="9"/>
  <c r="V123" i="10"/>
  <c r="J103" i="9"/>
  <c r="V103" i="10"/>
  <c r="W103" i="10"/>
  <c r="AD67" i="10"/>
  <c r="AH67" i="10"/>
  <c r="AL67" i="10"/>
  <c r="U67" i="10"/>
  <c r="AD36" i="10"/>
  <c r="AH36" i="10"/>
  <c r="AL36" i="10"/>
  <c r="U36" i="10"/>
  <c r="AD34" i="10"/>
  <c r="AH34" i="10"/>
  <c r="AL34" i="10"/>
  <c r="U34" i="10"/>
  <c r="AL173" i="10"/>
  <c r="AD173" i="10"/>
  <c r="AH173" i="10"/>
  <c r="U173" i="10"/>
  <c r="AL154" i="10"/>
  <c r="AH154" i="10"/>
  <c r="AD154" i="10"/>
  <c r="U154" i="10"/>
  <c r="AL147" i="10"/>
  <c r="AH147" i="10"/>
  <c r="AD147" i="10"/>
  <c r="U147" i="10"/>
  <c r="V139" i="10"/>
  <c r="J119" i="9"/>
  <c r="V119" i="10"/>
  <c r="AD83" i="10"/>
  <c r="AH83" i="10"/>
  <c r="AL83" i="10"/>
  <c r="U83" i="10"/>
  <c r="J75" i="22"/>
  <c r="W75" i="10"/>
  <c r="V75" i="10"/>
  <c r="AL174" i="10"/>
  <c r="AH174" i="10"/>
  <c r="AD174" i="10"/>
  <c r="AL171" i="10"/>
  <c r="AH171" i="10"/>
  <c r="AD171" i="10"/>
  <c r="U171" i="10"/>
  <c r="AL164" i="10"/>
  <c r="AH164" i="10"/>
  <c r="AD164" i="10"/>
  <c r="AL161" i="10"/>
  <c r="AH161" i="10"/>
  <c r="AD161" i="10"/>
  <c r="U161" i="10"/>
  <c r="AL155" i="10"/>
  <c r="AD155" i="10"/>
  <c r="AH155" i="10"/>
  <c r="U155" i="10"/>
  <c r="AL148" i="10"/>
  <c r="AD148" i="10"/>
  <c r="AH148" i="10"/>
  <c r="AL145" i="10"/>
  <c r="AD145" i="10"/>
  <c r="AH145" i="10"/>
  <c r="U145" i="10"/>
  <c r="AL138" i="10"/>
  <c r="AH138" i="10"/>
  <c r="AD138" i="10"/>
  <c r="AL132" i="10"/>
  <c r="AH132" i="10"/>
  <c r="AD132" i="10"/>
  <c r="AL129" i="10"/>
  <c r="AH129" i="10"/>
  <c r="AD129" i="10"/>
  <c r="U129" i="10"/>
  <c r="AL122" i="10"/>
  <c r="AH122" i="10"/>
  <c r="AD122" i="10"/>
  <c r="AL116" i="10"/>
  <c r="AH116" i="10"/>
  <c r="AD116" i="10"/>
  <c r="AD113" i="10"/>
  <c r="AH113" i="10"/>
  <c r="AL113" i="10"/>
  <c r="U113" i="10"/>
  <c r="AD106" i="10"/>
  <c r="AH106" i="10"/>
  <c r="AL106" i="10"/>
  <c r="AD100" i="10"/>
  <c r="AH100" i="10"/>
  <c r="AL100" i="10"/>
  <c r="AD97" i="10"/>
  <c r="AH97" i="10"/>
  <c r="AL97" i="10"/>
  <c r="U97" i="10"/>
  <c r="AD90" i="10"/>
  <c r="AH90" i="10"/>
  <c r="AL90" i="10"/>
  <c r="AD84" i="10"/>
  <c r="AH84" i="10"/>
  <c r="AL84" i="10"/>
  <c r="AD81" i="10"/>
  <c r="AH81" i="10"/>
  <c r="AL81" i="10"/>
  <c r="U81" i="10"/>
  <c r="AD74" i="10"/>
  <c r="AH74" i="10"/>
  <c r="AL74" i="10"/>
  <c r="AD68" i="10"/>
  <c r="AH68" i="10"/>
  <c r="AL68" i="10"/>
  <c r="AD65" i="10"/>
  <c r="AH65" i="10"/>
  <c r="AL65" i="10"/>
  <c r="U65" i="10"/>
  <c r="AD49" i="10"/>
  <c r="AH49" i="10"/>
  <c r="AL49" i="10"/>
  <c r="U49" i="10"/>
  <c r="AL162" i="10"/>
  <c r="AH162" i="10"/>
  <c r="AD162" i="10"/>
  <c r="U162" i="10"/>
  <c r="AL139" i="10"/>
  <c r="AH139" i="10"/>
  <c r="AD139" i="10"/>
  <c r="AL123" i="10"/>
  <c r="AH123" i="10"/>
  <c r="AD123" i="10"/>
  <c r="AD107" i="10"/>
  <c r="AH107" i="10"/>
  <c r="AL107" i="10"/>
  <c r="AD91" i="10"/>
  <c r="AH91" i="10"/>
  <c r="AL91" i="10"/>
  <c r="AD75" i="10"/>
  <c r="AH75" i="10"/>
  <c r="AL75" i="10"/>
  <c r="AD35" i="10"/>
  <c r="AH35" i="10"/>
  <c r="AL35" i="10"/>
  <c r="U35" i="10"/>
  <c r="AL172" i="10"/>
  <c r="AH172" i="10"/>
  <c r="AD172" i="10"/>
  <c r="AL169" i="10"/>
  <c r="AH169" i="10"/>
  <c r="AD169" i="10"/>
  <c r="U169" i="10"/>
  <c r="AL163" i="10"/>
  <c r="AD163" i="10"/>
  <c r="AH163" i="10"/>
  <c r="U163" i="10"/>
  <c r="AL156" i="10"/>
  <c r="AH156" i="10"/>
  <c r="AD156" i="10"/>
  <c r="AL153" i="10"/>
  <c r="AH153" i="10"/>
  <c r="AD153" i="10"/>
  <c r="U153" i="10"/>
  <c r="AL146" i="10"/>
  <c r="AH146" i="10"/>
  <c r="AD146" i="10"/>
  <c r="AL140" i="10"/>
  <c r="AD140" i="10"/>
  <c r="AH140" i="10"/>
  <c r="AL137" i="10"/>
  <c r="AH137" i="10"/>
  <c r="AD137" i="10"/>
  <c r="U137" i="10"/>
  <c r="AL130" i="10"/>
  <c r="AH130" i="10"/>
  <c r="AD130" i="10"/>
  <c r="AL124" i="10"/>
  <c r="AD124" i="10"/>
  <c r="AH124" i="10"/>
  <c r="AL121" i="10"/>
  <c r="AD121" i="10"/>
  <c r="AH121" i="10"/>
  <c r="U121" i="10"/>
  <c r="AL114" i="10"/>
  <c r="AH114" i="10"/>
  <c r="AD114" i="10"/>
  <c r="AD108" i="10"/>
  <c r="AH108" i="10"/>
  <c r="AL108" i="10"/>
  <c r="AD105" i="10"/>
  <c r="AH105" i="10"/>
  <c r="AL105" i="10"/>
  <c r="U105" i="10"/>
  <c r="AD98" i="10"/>
  <c r="AH98" i="10"/>
  <c r="AL98" i="10"/>
  <c r="AD92" i="10"/>
  <c r="AH92" i="10"/>
  <c r="AL92" i="10"/>
  <c r="AD89" i="10"/>
  <c r="AH89" i="10"/>
  <c r="AL89" i="10"/>
  <c r="U89" i="10"/>
  <c r="AD82" i="10"/>
  <c r="AH82" i="10"/>
  <c r="AL82" i="10"/>
  <c r="AD76" i="10"/>
  <c r="AH76" i="10"/>
  <c r="AL76" i="10"/>
  <c r="AD73" i="10"/>
  <c r="AH73" i="10"/>
  <c r="AL73" i="10"/>
  <c r="U73" i="10"/>
  <c r="AD66" i="10"/>
  <c r="AH66" i="10"/>
  <c r="AL66" i="10"/>
  <c r="AD60" i="10"/>
  <c r="AH60" i="10"/>
  <c r="AL60" i="10"/>
  <c r="U57" i="10"/>
  <c r="AD59" i="10"/>
  <c r="AH59" i="10"/>
  <c r="AL59" i="10"/>
  <c r="AD58" i="10"/>
  <c r="AH58" i="10"/>
  <c r="AL58" i="10"/>
  <c r="AD52" i="10"/>
  <c r="AH52" i="10"/>
  <c r="AL52" i="10"/>
  <c r="AD51" i="10"/>
  <c r="AH51" i="10"/>
  <c r="AL51" i="10"/>
  <c r="AD50" i="10"/>
  <c r="AH50" i="10"/>
  <c r="AL50" i="10"/>
  <c r="AD44" i="10"/>
  <c r="AH44" i="10"/>
  <c r="AL44" i="10"/>
  <c r="AD43" i="10"/>
  <c r="AH43" i="10"/>
  <c r="AL43" i="10"/>
  <c r="AD37" i="10"/>
  <c r="AH37" i="10"/>
  <c r="AL37" i="10"/>
  <c r="AL167" i="10"/>
  <c r="AH167" i="10"/>
  <c r="AD167" i="10"/>
  <c r="AL166" i="10"/>
  <c r="AD166" i="10"/>
  <c r="AH166" i="10"/>
  <c r="AL165" i="10"/>
  <c r="AH165" i="10"/>
  <c r="AD165" i="10"/>
  <c r="AL159" i="10"/>
  <c r="AH159" i="10"/>
  <c r="AD159" i="10"/>
  <c r="AL158" i="10"/>
  <c r="AH158" i="10"/>
  <c r="AD158" i="10"/>
  <c r="AL157" i="10"/>
  <c r="AD157" i="10"/>
  <c r="AH157" i="10"/>
  <c r="AL149" i="10"/>
  <c r="AH149" i="10"/>
  <c r="AD149" i="10"/>
  <c r="AL141" i="10"/>
  <c r="AH141" i="10"/>
  <c r="AD141" i="10"/>
  <c r="AL133" i="10"/>
  <c r="AD133" i="10"/>
  <c r="AH133" i="10"/>
  <c r="AL125" i="10"/>
  <c r="AH125" i="10"/>
  <c r="AD125" i="10"/>
  <c r="AL117" i="10"/>
  <c r="AH117" i="10"/>
  <c r="AD117" i="10"/>
  <c r="AD109" i="10"/>
  <c r="AH109" i="10"/>
  <c r="AL109" i="10"/>
  <c r="AD101" i="10"/>
  <c r="AH101" i="10"/>
  <c r="AL101" i="10"/>
  <c r="AD93" i="10"/>
  <c r="AH93" i="10"/>
  <c r="AL93" i="10"/>
  <c r="AD85" i="10"/>
  <c r="AH85" i="10"/>
  <c r="AL85" i="10"/>
  <c r="AD77" i="10"/>
  <c r="AH77" i="10"/>
  <c r="AL77" i="10"/>
  <c r="AD61" i="10"/>
  <c r="AH61" i="10"/>
  <c r="AL61" i="10"/>
  <c r="AD53" i="10"/>
  <c r="AH53" i="10"/>
  <c r="AL53" i="10"/>
  <c r="AD45" i="10"/>
  <c r="AH45" i="10"/>
  <c r="AL45" i="10"/>
  <c r="AD40" i="10"/>
  <c r="AH40" i="10"/>
  <c r="AL40" i="10"/>
  <c r="AD39" i="10"/>
  <c r="AH39" i="10"/>
  <c r="AL39" i="10"/>
  <c r="AD38" i="10"/>
  <c r="AH38" i="10"/>
  <c r="AL38" i="10"/>
  <c r="AD32" i="10"/>
  <c r="AH32" i="10"/>
  <c r="AL32" i="10"/>
  <c r="AD31" i="10"/>
  <c r="AH31" i="10"/>
  <c r="AL31" i="10"/>
  <c r="AD30" i="10"/>
  <c r="AH30" i="10"/>
  <c r="AL30" i="10"/>
  <c r="Q183" i="10"/>
  <c r="S130" i="10"/>
  <c r="N126" i="10"/>
  <c r="S124" i="10"/>
  <c r="S118" i="10"/>
  <c r="S116" i="10"/>
  <c r="L100" i="10"/>
  <c r="L37" i="10"/>
  <c r="N37" i="10"/>
  <c r="AL168" i="10"/>
  <c r="AH168" i="10"/>
  <c r="AD168" i="10"/>
  <c r="AL160" i="10"/>
  <c r="AD160" i="10"/>
  <c r="AH160" i="10"/>
  <c r="AL152" i="10"/>
  <c r="AH152" i="10"/>
  <c r="AD152" i="10"/>
  <c r="AL151" i="10"/>
  <c r="AD151" i="10"/>
  <c r="AH151" i="10"/>
  <c r="AL150" i="10"/>
  <c r="AH150" i="10"/>
  <c r="AD150" i="10"/>
  <c r="AL144" i="10"/>
  <c r="AH144" i="10"/>
  <c r="AD144" i="10"/>
  <c r="AL142" i="10"/>
  <c r="AH142" i="10"/>
  <c r="AD142" i="10"/>
  <c r="AL136" i="10"/>
  <c r="AD136" i="10"/>
  <c r="AH136" i="10"/>
  <c r="AL135" i="10"/>
  <c r="AH135" i="10"/>
  <c r="AD135" i="10"/>
  <c r="AL134" i="10"/>
  <c r="AH134" i="10"/>
  <c r="AD134" i="10"/>
  <c r="AL128" i="10"/>
  <c r="AD128" i="10"/>
  <c r="AH128" i="10"/>
  <c r="AL127" i="10"/>
  <c r="AH127" i="10"/>
  <c r="AD127" i="10"/>
  <c r="AL126" i="10"/>
  <c r="AH126" i="10"/>
  <c r="AD126" i="10"/>
  <c r="AL120" i="10"/>
  <c r="AH120" i="10"/>
  <c r="AD120" i="10"/>
  <c r="AL119" i="10"/>
  <c r="AH119" i="10"/>
  <c r="AD119" i="10"/>
  <c r="AL118" i="10"/>
  <c r="AD118" i="10"/>
  <c r="AH118" i="10"/>
  <c r="AD112" i="10"/>
  <c r="AH112" i="10"/>
  <c r="AL112" i="10"/>
  <c r="AD111" i="10"/>
  <c r="AH111" i="10"/>
  <c r="AL111" i="10"/>
  <c r="AD110" i="10"/>
  <c r="AH110" i="10"/>
  <c r="AL110" i="10"/>
  <c r="AD104" i="10"/>
  <c r="AH104" i="10"/>
  <c r="AL104" i="10"/>
  <c r="AD103" i="10"/>
  <c r="AH103" i="10"/>
  <c r="AL103" i="10"/>
  <c r="AD102" i="10"/>
  <c r="AH102" i="10"/>
  <c r="AL102" i="10"/>
  <c r="AD96" i="10"/>
  <c r="AH96" i="10"/>
  <c r="AL96" i="10"/>
  <c r="AD95" i="10"/>
  <c r="AH95" i="10"/>
  <c r="AL95" i="10"/>
  <c r="AD94" i="10"/>
  <c r="AH94" i="10"/>
  <c r="AL94" i="10"/>
  <c r="AD87" i="10"/>
  <c r="AH87" i="10"/>
  <c r="AL87" i="10"/>
  <c r="AD86" i="10"/>
  <c r="AH86" i="10"/>
  <c r="AL86" i="10"/>
  <c r="AD80" i="10"/>
  <c r="AH80" i="10"/>
  <c r="AL80" i="10"/>
  <c r="AD79" i="10"/>
  <c r="AH79" i="10"/>
  <c r="AL79" i="10"/>
  <c r="AD78" i="10"/>
  <c r="AH78" i="10"/>
  <c r="AL78" i="10"/>
  <c r="AD72" i="10"/>
  <c r="AH72" i="10"/>
  <c r="AL72" i="10"/>
  <c r="AD71" i="10"/>
  <c r="AH71" i="10"/>
  <c r="AL71" i="10"/>
  <c r="AD70" i="10"/>
  <c r="AH70" i="10"/>
  <c r="AL70" i="10"/>
  <c r="AD64" i="10"/>
  <c r="AH64" i="10"/>
  <c r="AL64" i="10"/>
  <c r="AD63" i="10"/>
  <c r="AH63" i="10"/>
  <c r="AL63" i="10"/>
  <c r="AD62" i="10"/>
  <c r="AH62" i="10"/>
  <c r="AL62" i="10"/>
  <c r="AD56" i="10"/>
  <c r="AH56" i="10"/>
  <c r="AL56" i="10"/>
  <c r="AD55" i="10"/>
  <c r="AH55" i="10"/>
  <c r="AL55" i="10"/>
  <c r="AD54" i="10"/>
  <c r="AH54" i="10"/>
  <c r="AL54" i="10"/>
  <c r="AD48" i="10"/>
  <c r="AH48" i="10"/>
  <c r="AL48" i="10"/>
  <c r="AD47" i="10"/>
  <c r="AH47" i="10"/>
  <c r="AL47" i="10"/>
  <c r="AD46" i="10"/>
  <c r="AH46" i="10"/>
  <c r="AL46" i="10"/>
  <c r="AD41" i="10"/>
  <c r="AH41" i="10"/>
  <c r="AL41" i="10"/>
  <c r="AD33" i="10"/>
  <c r="AH33" i="10"/>
  <c r="AL33" i="10"/>
  <c r="J185" i="10"/>
  <c r="J184" i="10"/>
  <c r="S174" i="10"/>
  <c r="L174" i="10"/>
  <c r="S171" i="10"/>
  <c r="L171" i="10"/>
  <c r="S167" i="10"/>
  <c r="L167" i="10"/>
  <c r="L159" i="10"/>
  <c r="L158" i="10"/>
  <c r="L155" i="10"/>
  <c r="L154" i="10"/>
  <c r="L151" i="10"/>
  <c r="L150" i="10"/>
  <c r="L147" i="10"/>
  <c r="L146" i="10"/>
  <c r="L143" i="10"/>
  <c r="L142" i="10"/>
  <c r="L139" i="10"/>
  <c r="L138" i="10"/>
  <c r="L135" i="10"/>
  <c r="L134" i="10"/>
  <c r="L131" i="10"/>
  <c r="L130" i="10"/>
  <c r="K127" i="10"/>
  <c r="S102" i="10"/>
  <c r="S100" i="10"/>
  <c r="L43" i="10"/>
  <c r="N43" i="10"/>
  <c r="E4" i="3"/>
  <c r="Q185" i="10"/>
  <c r="S126" i="10"/>
  <c r="K126" i="10"/>
  <c r="S122" i="10"/>
  <c r="S120" i="10"/>
  <c r="S114" i="10"/>
  <c r="S112" i="10"/>
  <c r="S109" i="10"/>
  <c r="L35" i="10"/>
  <c r="N35" i="10"/>
  <c r="N122" i="10"/>
  <c r="G122" i="10"/>
  <c r="N118" i="10"/>
  <c r="G118" i="10"/>
  <c r="N114" i="10"/>
  <c r="G114" i="10"/>
  <c r="N102" i="10"/>
  <c r="G102" i="10"/>
  <c r="L49" i="10"/>
  <c r="L47" i="10"/>
  <c r="L31" i="10"/>
  <c r="AD42" i="10"/>
  <c r="AH42" i="10"/>
  <c r="AL42" i="10"/>
  <c r="G21" i="22"/>
  <c r="G21" i="9"/>
  <c r="H18" i="22"/>
  <c r="H18" i="9"/>
  <c r="G14" i="9"/>
  <c r="O14" i="10"/>
  <c r="J10" i="9"/>
  <c r="W10" i="10"/>
  <c r="L10" i="10"/>
  <c r="F10" i="9"/>
  <c r="K10" i="10"/>
  <c r="N10" i="10"/>
  <c r="F10" i="22"/>
  <c r="AH24" i="10"/>
  <c r="AL24" i="10"/>
  <c r="AD24" i="10"/>
  <c r="U24" i="10"/>
  <c r="AD14" i="10"/>
  <c r="AH14" i="10"/>
  <c r="AL14" i="10"/>
  <c r="U14" i="10"/>
  <c r="J11" i="9"/>
  <c r="V11" i="10"/>
  <c r="U6" i="10"/>
  <c r="L28" i="10"/>
  <c r="N28" i="10"/>
  <c r="F28" i="9"/>
  <c r="K28" i="10"/>
  <c r="R26" i="10"/>
  <c r="S19" i="10"/>
  <c r="I19" i="22"/>
  <c r="W28" i="10"/>
  <c r="W17" i="10"/>
  <c r="J18" i="22"/>
  <c r="AD17" i="10"/>
  <c r="AH17" i="10"/>
  <c r="AL17" i="10"/>
  <c r="V4" i="10"/>
  <c r="W4" i="10"/>
  <c r="Q180" i="10"/>
  <c r="S24" i="10"/>
  <c r="I24" i="22"/>
  <c r="I24" i="9"/>
  <c r="S13" i="10"/>
  <c r="I13" i="22"/>
  <c r="I13" i="9"/>
  <c r="G28" i="10"/>
  <c r="G24" i="10"/>
  <c r="H24" i="10"/>
  <c r="N24" i="10"/>
  <c r="H20" i="10"/>
  <c r="N20" i="10"/>
  <c r="G20" i="10"/>
  <c r="G12" i="10"/>
  <c r="H12" i="10"/>
  <c r="G8" i="10"/>
  <c r="H4" i="10"/>
  <c r="F180" i="10"/>
  <c r="J28" i="9"/>
  <c r="W11" i="10"/>
  <c r="J17" i="9"/>
  <c r="AD9" i="10"/>
  <c r="AH9" i="10"/>
  <c r="AL9" i="10"/>
  <c r="U9" i="10"/>
  <c r="AD7" i="10"/>
  <c r="AH7" i="10"/>
  <c r="AL7" i="10"/>
  <c r="U7" i="10"/>
  <c r="D4" i="3"/>
  <c r="K5" i="3"/>
  <c r="S21" i="10"/>
  <c r="I21" i="9"/>
  <c r="R21" i="10"/>
  <c r="N17" i="10"/>
  <c r="K17" i="10"/>
  <c r="R8" i="10"/>
  <c r="Q176" i="10"/>
  <c r="L6" i="10"/>
  <c r="J180" i="10"/>
  <c r="J176" i="10"/>
  <c r="AH25" i="10"/>
  <c r="AD25" i="10"/>
  <c r="AL25" i="10"/>
  <c r="AH22" i="10"/>
  <c r="AL22" i="10"/>
  <c r="AD22" i="10"/>
  <c r="U22" i="10"/>
  <c r="AD15" i="10"/>
  <c r="N15" i="9" s="1"/>
  <c r="AH15" i="10"/>
  <c r="AL15" i="10"/>
  <c r="U15" i="10"/>
  <c r="AD8" i="10"/>
  <c r="N8" i="9" s="1"/>
  <c r="AH8" i="10"/>
  <c r="AL8" i="10"/>
  <c r="U8" i="10"/>
  <c r="S25" i="10"/>
  <c r="N25" i="10"/>
  <c r="S23" i="10"/>
  <c r="N23" i="10"/>
  <c r="S22" i="10"/>
  <c r="S15" i="10"/>
  <c r="L14" i="10"/>
  <c r="N12" i="10"/>
  <c r="S11" i="10"/>
  <c r="S9" i="10"/>
  <c r="S4" i="10"/>
  <c r="H27" i="10"/>
  <c r="N27" i="10"/>
  <c r="G23" i="10"/>
  <c r="H23" i="10"/>
  <c r="G19" i="10"/>
  <c r="G15" i="10"/>
  <c r="H15" i="10"/>
  <c r="N11" i="10"/>
  <c r="H7" i="10"/>
  <c r="N7" i="10"/>
  <c r="AH23" i="10"/>
  <c r="AD23" i="10"/>
  <c r="AL23" i="10"/>
  <c r="U23" i="10"/>
  <c r="AD16" i="10"/>
  <c r="N16" i="9" s="1"/>
  <c r="AH16" i="10"/>
  <c r="AL16" i="10"/>
  <c r="U16" i="10"/>
  <c r="L26" i="10"/>
  <c r="L21" i="10"/>
  <c r="L19" i="10"/>
  <c r="L8" i="10"/>
  <c r="N8" i="10"/>
  <c r="AH28" i="10"/>
  <c r="AD28" i="10"/>
  <c r="AL28" i="10"/>
  <c r="AH27" i="10"/>
  <c r="AD27" i="10"/>
  <c r="AL27" i="10"/>
  <c r="AH26" i="10"/>
  <c r="AL26" i="10"/>
  <c r="AD26" i="10"/>
  <c r="AH20" i="10"/>
  <c r="AD20" i="10"/>
  <c r="AL20" i="10"/>
  <c r="AH19" i="10"/>
  <c r="AL19" i="10"/>
  <c r="AD19" i="10"/>
  <c r="AD18" i="10"/>
  <c r="AH18" i="10"/>
  <c r="AL18" i="10"/>
  <c r="AD12" i="10"/>
  <c r="AH12" i="10"/>
  <c r="AL12" i="10"/>
  <c r="AD11" i="10"/>
  <c r="AH11" i="10"/>
  <c r="AL11" i="10"/>
  <c r="AD10" i="10"/>
  <c r="N10" i="9" s="1"/>
  <c r="AH10" i="10"/>
  <c r="AL10" i="10"/>
  <c r="L24" i="10"/>
  <c r="L22" i="10"/>
  <c r="S20" i="10"/>
  <c r="S18" i="10"/>
  <c r="S16" i="10"/>
  <c r="L16" i="10"/>
  <c r="S14" i="10"/>
  <c r="L13" i="10"/>
  <c r="L11" i="10"/>
  <c r="L9" i="10"/>
  <c r="S7" i="10"/>
  <c r="S5" i="10"/>
  <c r="L4" i="10"/>
  <c r="AH21" i="10"/>
  <c r="AD21" i="10"/>
  <c r="AL21" i="10"/>
  <c r="AD13" i="10"/>
  <c r="AH13" i="10"/>
  <c r="AL13" i="10"/>
  <c r="AD5" i="10"/>
  <c r="N5" i="22" s="1"/>
  <c r="AH5" i="10"/>
  <c r="AL5" i="10"/>
  <c r="N17" i="9"/>
  <c r="AE7" i="10"/>
  <c r="J95" i="22" l="1"/>
  <c r="J95" i="9"/>
  <c r="V95" i="10"/>
  <c r="W95" i="10"/>
  <c r="W18" i="10"/>
  <c r="J18" i="9"/>
  <c r="G128" i="22"/>
  <c r="G128" i="9"/>
  <c r="O128" i="10"/>
  <c r="J128" i="22"/>
  <c r="J128" i="9"/>
  <c r="W128" i="10"/>
  <c r="V128" i="10"/>
  <c r="V100" i="10"/>
  <c r="J100" i="22"/>
  <c r="J100" i="9"/>
  <c r="W100" i="10"/>
  <c r="O16" i="10"/>
  <c r="G16" i="22"/>
  <c r="G16" i="9"/>
  <c r="J93" i="9"/>
  <c r="V93" i="10"/>
  <c r="W93" i="10"/>
  <c r="J93" i="22"/>
  <c r="G36" i="22"/>
  <c r="O36" i="10"/>
  <c r="G36" i="9"/>
  <c r="V102" i="10"/>
  <c r="J102" i="22"/>
  <c r="W102" i="10"/>
  <c r="J102" i="9"/>
  <c r="G42" i="9"/>
  <c r="G42" i="22"/>
  <c r="O42" i="10"/>
  <c r="J120" i="22"/>
  <c r="J120" i="9"/>
  <c r="W120" i="10"/>
  <c r="V120" i="10"/>
  <c r="H120" i="22"/>
  <c r="H120" i="9"/>
  <c r="V25" i="10"/>
  <c r="J25" i="22"/>
  <c r="J25" i="9"/>
  <c r="W25" i="10"/>
  <c r="H162" i="22"/>
  <c r="H162" i="9"/>
  <c r="G166" i="9"/>
  <c r="O166" i="10"/>
  <c r="G166" i="22"/>
  <c r="W104" i="10"/>
  <c r="V104" i="10"/>
  <c r="J104" i="22"/>
  <c r="J104" i="9"/>
  <c r="W167" i="10"/>
  <c r="V167" i="10"/>
  <c r="J167" i="22"/>
  <c r="J167" i="9"/>
  <c r="G26" i="9"/>
  <c r="O26" i="10"/>
  <c r="G26" i="22"/>
  <c r="H22" i="22"/>
  <c r="H22" i="9"/>
  <c r="O140" i="10"/>
  <c r="G140" i="9"/>
  <c r="V126" i="10"/>
  <c r="J126" i="22"/>
  <c r="W126" i="10"/>
  <c r="J126" i="9"/>
  <c r="J5" i="9"/>
  <c r="V5" i="10"/>
  <c r="J5" i="22"/>
  <c r="W5" i="10"/>
  <c r="J156" i="9"/>
  <c r="W156" i="10"/>
  <c r="V156" i="10"/>
  <c r="J156" i="22"/>
  <c r="G156" i="9"/>
  <c r="O156" i="10"/>
  <c r="G156" i="22"/>
  <c r="J32" i="22"/>
  <c r="J32" i="9"/>
  <c r="V32" i="10"/>
  <c r="W32" i="10"/>
  <c r="W33" i="10"/>
  <c r="J33" i="22"/>
  <c r="J33" i="9"/>
  <c r="V33" i="10"/>
  <c r="O33" i="10"/>
  <c r="G33" i="22"/>
  <c r="G33" i="9"/>
  <c r="J210" i="10"/>
  <c r="K210" i="10" s="1"/>
  <c r="F188" i="9"/>
  <c r="F216" i="9" s="1"/>
  <c r="G154" i="22"/>
  <c r="O154" i="10"/>
  <c r="G154" i="9"/>
  <c r="G148" i="9"/>
  <c r="O148" i="10"/>
  <c r="G148" i="22"/>
  <c r="J54" i="22"/>
  <c r="J54" i="9"/>
  <c r="V54" i="10"/>
  <c r="W54" i="10"/>
  <c r="H54" i="22"/>
  <c r="H54" i="9"/>
  <c r="W146" i="10"/>
  <c r="J146" i="9"/>
  <c r="V146" i="10"/>
  <c r="J146" i="22"/>
  <c r="G146" i="22"/>
  <c r="O146" i="10"/>
  <c r="G146" i="9"/>
  <c r="O170" i="10"/>
  <c r="G170" i="9"/>
  <c r="G170" i="22"/>
  <c r="F188" i="22"/>
  <c r="F216" i="22" s="1"/>
  <c r="J58" i="9"/>
  <c r="V58" i="10"/>
  <c r="W58" i="10"/>
  <c r="J58" i="22"/>
  <c r="O58" i="10"/>
  <c r="G58" i="9"/>
  <c r="G58" i="22"/>
  <c r="J139" i="9"/>
  <c r="W139" i="10"/>
  <c r="J118" i="22"/>
  <c r="J118" i="9"/>
  <c r="W118" i="10"/>
  <c r="V118" i="10"/>
  <c r="W123" i="10"/>
  <c r="W124" i="10"/>
  <c r="V124" i="10"/>
  <c r="J124" i="22"/>
  <c r="J124" i="9"/>
  <c r="G124" i="22"/>
  <c r="G124" i="9"/>
  <c r="O124" i="10"/>
  <c r="W77" i="10"/>
  <c r="J77" i="9"/>
  <c r="V77" i="10"/>
  <c r="J77" i="22"/>
  <c r="H77" i="9"/>
  <c r="H77" i="22"/>
  <c r="J69" i="9"/>
  <c r="V69" i="10"/>
  <c r="W69" i="10"/>
  <c r="J69" i="22"/>
  <c r="O125" i="10"/>
  <c r="G125" i="22"/>
  <c r="G125" i="9"/>
  <c r="J125" i="22"/>
  <c r="J125" i="9"/>
  <c r="W125" i="10"/>
  <c r="V125" i="10"/>
  <c r="G130" i="22"/>
  <c r="O130" i="10"/>
  <c r="G130" i="9"/>
  <c r="W130" i="10"/>
  <c r="V130" i="10"/>
  <c r="J130" i="22"/>
  <c r="J130" i="9"/>
  <c r="J134" i="9"/>
  <c r="W134" i="10"/>
  <c r="V134" i="10"/>
  <c r="J134" i="22"/>
  <c r="G134" i="22"/>
  <c r="O134" i="10"/>
  <c r="G134" i="9"/>
  <c r="J136" i="9"/>
  <c r="W136" i="10"/>
  <c r="V136" i="10"/>
  <c r="J136" i="22"/>
  <c r="G136" i="22"/>
  <c r="O136" i="10"/>
  <c r="G136" i="9"/>
  <c r="J112" i="22"/>
  <c r="J112" i="9"/>
  <c r="W112" i="10"/>
  <c r="V112" i="10"/>
  <c r="H50" i="22"/>
  <c r="H50" i="9"/>
  <c r="H6" i="9"/>
  <c r="H6" i="22"/>
  <c r="V17" i="10"/>
  <c r="J17" i="22"/>
  <c r="V13" i="10"/>
  <c r="W13" i="10"/>
  <c r="J13" i="22"/>
  <c r="J13" i="9"/>
  <c r="V10" i="10"/>
  <c r="W20" i="10"/>
  <c r="J20" i="22"/>
  <c r="J20" i="9"/>
  <c r="V20" i="10"/>
  <c r="V21" i="10"/>
  <c r="W21" i="10"/>
  <c r="J21" i="22"/>
  <c r="J21" i="9"/>
  <c r="W82" i="10"/>
  <c r="J82" i="22"/>
  <c r="J82" i="9"/>
  <c r="V82" i="10"/>
  <c r="V52" i="10"/>
  <c r="W52" i="10"/>
  <c r="J52" i="22"/>
  <c r="J52" i="9"/>
  <c r="J111" i="22"/>
  <c r="J111" i="9"/>
  <c r="W111" i="10"/>
  <c r="V111" i="10"/>
  <c r="J43" i="22"/>
  <c r="J43" i="9"/>
  <c r="V43" i="10"/>
  <c r="W43" i="10"/>
  <c r="U10" i="3"/>
  <c r="V10" i="3" s="1"/>
  <c r="J88" i="22"/>
  <c r="J88" i="9"/>
  <c r="V88" i="10"/>
  <c r="W88" i="10"/>
  <c r="G98" i="22"/>
  <c r="O98" i="10"/>
  <c r="G98" i="9"/>
  <c r="J53" i="9"/>
  <c r="V53" i="10"/>
  <c r="W53" i="10"/>
  <c r="J53" i="22"/>
  <c r="O171" i="10"/>
  <c r="G171" i="22"/>
  <c r="J44" i="9"/>
  <c r="V44" i="10"/>
  <c r="W44" i="10"/>
  <c r="J44" i="22"/>
  <c r="O30" i="10"/>
  <c r="G30" i="9"/>
  <c r="G30" i="22"/>
  <c r="R186" i="10"/>
  <c r="W157" i="10"/>
  <c r="V157" i="10"/>
  <c r="J157" i="22"/>
  <c r="J157" i="9"/>
  <c r="J151" i="9"/>
  <c r="V151" i="10"/>
  <c r="G81" i="9"/>
  <c r="H81" i="22"/>
  <c r="H81" i="9"/>
  <c r="V87" i="10"/>
  <c r="H183" i="10"/>
  <c r="W78" i="10"/>
  <c r="J78" i="22"/>
  <c r="V78" i="10"/>
  <c r="J78" i="9"/>
  <c r="G183" i="10"/>
  <c r="H78" i="22"/>
  <c r="H78" i="9"/>
  <c r="V86" i="10"/>
  <c r="W86" i="10"/>
  <c r="J86" i="22"/>
  <c r="J86" i="9"/>
  <c r="E185" i="9"/>
  <c r="E213" i="9" s="1"/>
  <c r="H86" i="22"/>
  <c r="H86" i="9"/>
  <c r="V96" i="10"/>
  <c r="J96" i="22"/>
  <c r="J96" i="9"/>
  <c r="W96" i="10"/>
  <c r="J64" i="22"/>
  <c r="J64" i="9"/>
  <c r="V64" i="10"/>
  <c r="W64" i="10"/>
  <c r="I184" i="9"/>
  <c r="U8" i="3"/>
  <c r="V8" i="3" s="1"/>
  <c r="W62" i="10"/>
  <c r="J62" i="22"/>
  <c r="J62" i="9"/>
  <c r="V62" i="10"/>
  <c r="H59" i="22"/>
  <c r="H59" i="9"/>
  <c r="G59" i="9"/>
  <c r="G59" i="22"/>
  <c r="Q206" i="10"/>
  <c r="I212" i="9" s="1"/>
  <c r="V68" i="10"/>
  <c r="W68" i="10"/>
  <c r="J68" i="22"/>
  <c r="J68" i="9"/>
  <c r="H68" i="22"/>
  <c r="H68" i="9"/>
  <c r="S182" i="10"/>
  <c r="R182" i="10"/>
  <c r="J63" i="9"/>
  <c r="V63" i="10"/>
  <c r="W63" i="10"/>
  <c r="J63" i="22"/>
  <c r="N8" i="22"/>
  <c r="V28" i="10"/>
  <c r="J28" i="22"/>
  <c r="J114" i="9"/>
  <c r="W114" i="10"/>
  <c r="V114" i="10"/>
  <c r="J114" i="22"/>
  <c r="F208" i="10"/>
  <c r="G208" i="10" s="1"/>
  <c r="W91" i="10"/>
  <c r="W47" i="10"/>
  <c r="J47" i="22"/>
  <c r="J47" i="9"/>
  <c r="V47" i="10"/>
  <c r="U11" i="3"/>
  <c r="V11" i="3" s="1"/>
  <c r="J127" i="9"/>
  <c r="W127" i="10"/>
  <c r="V127" i="10"/>
  <c r="J127" i="22"/>
  <c r="H132" i="9"/>
  <c r="G132" i="9"/>
  <c r="V132" i="10"/>
  <c r="J132" i="22"/>
  <c r="J132" i="9"/>
  <c r="W132" i="10"/>
  <c r="W72" i="10"/>
  <c r="J72" i="22"/>
  <c r="J72" i="9"/>
  <c r="V72" i="10"/>
  <c r="E185" i="22"/>
  <c r="E213" i="22" s="1"/>
  <c r="N183" i="10"/>
  <c r="O183" i="10" s="1"/>
  <c r="H74" i="22"/>
  <c r="H74" i="9"/>
  <c r="V79" i="10"/>
  <c r="W79" i="10"/>
  <c r="J79" i="22"/>
  <c r="J79" i="9"/>
  <c r="H79" i="22"/>
  <c r="H79" i="9"/>
  <c r="J31" i="22"/>
  <c r="J31" i="9"/>
  <c r="V31" i="10"/>
  <c r="W31" i="10"/>
  <c r="J48" i="22"/>
  <c r="J48" i="9"/>
  <c r="W48" i="10"/>
  <c r="V48" i="10"/>
  <c r="W56" i="10"/>
  <c r="J56" i="22"/>
  <c r="J56" i="9"/>
  <c r="V56" i="10"/>
  <c r="J110" i="22"/>
  <c r="J110" i="9"/>
  <c r="W110" i="10"/>
  <c r="V110" i="10"/>
  <c r="H184" i="10"/>
  <c r="G110" i="22"/>
  <c r="G110" i="9"/>
  <c r="O110" i="10"/>
  <c r="V101" i="10"/>
  <c r="J101" i="22"/>
  <c r="J101" i="9"/>
  <c r="W101" i="10"/>
  <c r="W106" i="10"/>
  <c r="V106" i="10"/>
  <c r="J106" i="22"/>
  <c r="J106" i="9"/>
  <c r="E186" i="22"/>
  <c r="E214" i="22" s="1"/>
  <c r="G184" i="10"/>
  <c r="O106" i="10"/>
  <c r="G106" i="9"/>
  <c r="G106" i="22"/>
  <c r="J117" i="9"/>
  <c r="W117" i="10"/>
  <c r="V117" i="10"/>
  <c r="J117" i="22"/>
  <c r="V133" i="10"/>
  <c r="J133" i="22"/>
  <c r="J133" i="9"/>
  <c r="W133" i="10"/>
  <c r="W142" i="10"/>
  <c r="J142" i="9"/>
  <c r="V142" i="10"/>
  <c r="J142" i="22"/>
  <c r="G142" i="22"/>
  <c r="O142" i="10"/>
  <c r="G142" i="9"/>
  <c r="J94" i="22"/>
  <c r="J94" i="9"/>
  <c r="V94" i="10"/>
  <c r="W94" i="10"/>
  <c r="O94" i="10"/>
  <c r="G94" i="9"/>
  <c r="G94" i="22"/>
  <c r="O150" i="10"/>
  <c r="G150" i="22"/>
  <c r="G150" i="9"/>
  <c r="J150" i="9"/>
  <c r="J150" i="22"/>
  <c r="W150" i="10"/>
  <c r="V150" i="10"/>
  <c r="G186" i="10"/>
  <c r="V159" i="10"/>
  <c r="J159" i="22"/>
  <c r="J159" i="9"/>
  <c r="W159" i="10"/>
  <c r="J152" i="22"/>
  <c r="J152" i="9"/>
  <c r="W152" i="10"/>
  <c r="V152" i="10"/>
  <c r="O152" i="10"/>
  <c r="G152" i="22"/>
  <c r="G152" i="9"/>
  <c r="W38" i="10"/>
  <c r="J38" i="22"/>
  <c r="J38" i="9"/>
  <c r="V38" i="10"/>
  <c r="G38" i="22"/>
  <c r="O38" i="10"/>
  <c r="G38" i="9"/>
  <c r="J27" i="22"/>
  <c r="W27" i="10"/>
  <c r="J27" i="9"/>
  <c r="W119" i="10"/>
  <c r="J138" i="22"/>
  <c r="J138" i="9"/>
  <c r="W138" i="10"/>
  <c r="V138" i="10"/>
  <c r="E187" i="9"/>
  <c r="E215" i="9" s="1"/>
  <c r="F209" i="10"/>
  <c r="G185" i="10"/>
  <c r="E187" i="22"/>
  <c r="E215" i="22" s="1"/>
  <c r="H185" i="10"/>
  <c r="H138" i="22"/>
  <c r="H138" i="9"/>
  <c r="J141" i="9"/>
  <c r="J141" i="22"/>
  <c r="W141" i="10"/>
  <c r="V141" i="10"/>
  <c r="J84" i="9"/>
  <c r="S206" i="10"/>
  <c r="G57" i="9"/>
  <c r="O57" i="10"/>
  <c r="G57" i="22"/>
  <c r="O41" i="10"/>
  <c r="G41" i="22"/>
  <c r="G41" i="9"/>
  <c r="V41" i="10"/>
  <c r="W41" i="10"/>
  <c r="J41" i="22"/>
  <c r="J41" i="9"/>
  <c r="G40" i="9"/>
  <c r="J40" i="9"/>
  <c r="V40" i="10"/>
  <c r="W40" i="10"/>
  <c r="J40" i="22"/>
  <c r="G181" i="10"/>
  <c r="E183" i="22"/>
  <c r="E211" i="22" s="1"/>
  <c r="E183" i="9"/>
  <c r="E211" i="9" s="1"/>
  <c r="H181" i="10"/>
  <c r="H40" i="22"/>
  <c r="H40" i="9"/>
  <c r="U7" i="3"/>
  <c r="V7" i="3" s="1"/>
  <c r="J205" i="10"/>
  <c r="L205" i="10" s="1"/>
  <c r="N181" i="10"/>
  <c r="O181" i="10" s="1"/>
  <c r="H183" i="22" s="1"/>
  <c r="J46" i="22"/>
  <c r="J46" i="9"/>
  <c r="V46" i="10"/>
  <c r="W46" i="10"/>
  <c r="V172" i="10"/>
  <c r="J172" i="22"/>
  <c r="J172" i="9"/>
  <c r="W172" i="10"/>
  <c r="N186" i="10"/>
  <c r="G188" i="22" s="1"/>
  <c r="E188" i="9"/>
  <c r="E216" i="9" s="1"/>
  <c r="J29" i="9"/>
  <c r="V29" i="10"/>
  <c r="W29" i="10"/>
  <c r="J29" i="22"/>
  <c r="W158" i="10"/>
  <c r="J158" i="9"/>
  <c r="V158" i="10"/>
  <c r="E188" i="22"/>
  <c r="E216" i="22" s="1"/>
  <c r="F210" i="10"/>
  <c r="H61" i="22"/>
  <c r="H61" i="9"/>
  <c r="V66" i="10"/>
  <c r="W66" i="10"/>
  <c r="J66" i="22"/>
  <c r="J66" i="9"/>
  <c r="L182" i="10"/>
  <c r="F184" i="22"/>
  <c r="F212" i="22" s="1"/>
  <c r="K182" i="10"/>
  <c r="F184" i="9"/>
  <c r="F212" i="9" s="1"/>
  <c r="G66" i="22"/>
  <c r="G66" i="9"/>
  <c r="O66" i="10"/>
  <c r="E184" i="9"/>
  <c r="E212" i="9" s="1"/>
  <c r="G182" i="10"/>
  <c r="H182" i="10"/>
  <c r="N182" i="10"/>
  <c r="F206" i="10"/>
  <c r="N206" i="10" s="1"/>
  <c r="E184" i="22"/>
  <c r="E212" i="22" s="1"/>
  <c r="W51" i="10"/>
  <c r="J51" i="22"/>
  <c r="J51" i="9"/>
  <c r="V51" i="10"/>
  <c r="I188" i="9"/>
  <c r="J168" i="9"/>
  <c r="W168" i="10"/>
  <c r="V168" i="10"/>
  <c r="J168" i="22"/>
  <c r="U12" i="3"/>
  <c r="V12" i="3" s="1"/>
  <c r="J144" i="9"/>
  <c r="W144" i="10"/>
  <c r="V144" i="10"/>
  <c r="J144" i="22"/>
  <c r="O144" i="10"/>
  <c r="G144" i="22"/>
  <c r="G144" i="9"/>
  <c r="J90" i="9"/>
  <c r="V90" i="10"/>
  <c r="W90" i="10"/>
  <c r="J90" i="22"/>
  <c r="S184" i="10"/>
  <c r="I186" i="22"/>
  <c r="Q208" i="10"/>
  <c r="I186" i="9"/>
  <c r="R184" i="10"/>
  <c r="H90" i="22"/>
  <c r="H90" i="9"/>
  <c r="G92" i="22"/>
  <c r="O92" i="10"/>
  <c r="G92" i="9"/>
  <c r="F183" i="22"/>
  <c r="F211" i="22" s="1"/>
  <c r="F183" i="9"/>
  <c r="F211" i="9" s="1"/>
  <c r="K181" i="10"/>
  <c r="G34" i="22"/>
  <c r="G34" i="9"/>
  <c r="O34" i="10"/>
  <c r="G205" i="10"/>
  <c r="H205" i="10"/>
  <c r="S205" i="10"/>
  <c r="S181" i="10"/>
  <c r="R181" i="10"/>
  <c r="I183" i="22"/>
  <c r="I183" i="9"/>
  <c r="J39" i="9"/>
  <c r="V39" i="10"/>
  <c r="W39" i="10"/>
  <c r="J39" i="22"/>
  <c r="U9" i="3"/>
  <c r="V9" i="3" s="1"/>
  <c r="V12" i="10"/>
  <c r="W12" i="10"/>
  <c r="J12" i="22"/>
  <c r="J12" i="9"/>
  <c r="V85" i="10"/>
  <c r="J85" i="9"/>
  <c r="W85" i="10"/>
  <c r="J85" i="22"/>
  <c r="V80" i="10"/>
  <c r="W80" i="10"/>
  <c r="J80" i="22"/>
  <c r="J80" i="9"/>
  <c r="H80" i="22"/>
  <c r="H80" i="9"/>
  <c r="J160" i="22"/>
  <c r="J160" i="9"/>
  <c r="W160" i="10"/>
  <c r="V160" i="10"/>
  <c r="V45" i="10"/>
  <c r="W45" i="10"/>
  <c r="J45" i="22"/>
  <c r="J45" i="9"/>
  <c r="H45" i="22"/>
  <c r="H45" i="9"/>
  <c r="Q210" i="10"/>
  <c r="S186" i="10"/>
  <c r="K183" i="10"/>
  <c r="F185" i="22"/>
  <c r="F213" i="22" s="1"/>
  <c r="L183" i="10"/>
  <c r="J207" i="10"/>
  <c r="N207" i="10" s="1"/>
  <c r="F185" i="9"/>
  <c r="F213" i="9" s="1"/>
  <c r="H207" i="10"/>
  <c r="G207" i="10"/>
  <c r="O70" i="10"/>
  <c r="G70" i="9"/>
  <c r="G70" i="22"/>
  <c r="K4" i="3"/>
  <c r="H42" i="1" s="1"/>
  <c r="F4" i="3"/>
  <c r="E176" i="22"/>
  <c r="G176" i="10"/>
  <c r="H176" i="10"/>
  <c r="E176" i="9"/>
  <c r="J200" i="9"/>
  <c r="J200" i="22"/>
  <c r="H5" i="4"/>
  <c r="G5" i="4"/>
  <c r="I5" i="4"/>
  <c r="J4" i="4"/>
  <c r="F5" i="4"/>
  <c r="I211" i="22"/>
  <c r="R205" i="10"/>
  <c r="U200" i="10"/>
  <c r="L206" i="10"/>
  <c r="K206" i="10"/>
  <c r="T42" i="9"/>
  <c r="T42" i="22"/>
  <c r="AM42" i="10"/>
  <c r="O102" i="10"/>
  <c r="G102" i="9"/>
  <c r="G102" i="22"/>
  <c r="O118" i="10"/>
  <c r="G118" i="22"/>
  <c r="G118" i="9"/>
  <c r="R185" i="10"/>
  <c r="S185" i="10"/>
  <c r="I187" i="22"/>
  <c r="Q209" i="10"/>
  <c r="I187" i="9"/>
  <c r="Z42" i="10"/>
  <c r="L52" i="3"/>
  <c r="G35" i="22"/>
  <c r="G35" i="9"/>
  <c r="O35" i="10"/>
  <c r="T33" i="22"/>
  <c r="T33" i="9"/>
  <c r="AM33" i="10"/>
  <c r="T41" i="22"/>
  <c r="T41" i="9"/>
  <c r="AM41" i="10"/>
  <c r="T46" i="9"/>
  <c r="T46" i="22"/>
  <c r="AM46" i="10"/>
  <c r="T47" i="9"/>
  <c r="T47" i="22"/>
  <c r="AM47" i="10"/>
  <c r="T48" i="9"/>
  <c r="T48" i="22"/>
  <c r="AM48" i="10"/>
  <c r="T54" i="9"/>
  <c r="T54" i="22"/>
  <c r="AM54" i="10"/>
  <c r="T55" i="9"/>
  <c r="T55" i="22"/>
  <c r="AM55" i="10"/>
  <c r="T56" i="9"/>
  <c r="T56" i="22"/>
  <c r="AM56" i="10"/>
  <c r="T62" i="9"/>
  <c r="T62" i="22"/>
  <c r="AM62" i="10"/>
  <c r="T63" i="9"/>
  <c r="T63" i="22"/>
  <c r="AM63" i="10"/>
  <c r="T64" i="9"/>
  <c r="T64" i="22"/>
  <c r="AM64" i="10"/>
  <c r="T70" i="9"/>
  <c r="T70" i="22"/>
  <c r="AM70" i="10"/>
  <c r="T71" i="9"/>
  <c r="T71" i="22"/>
  <c r="AM71" i="10"/>
  <c r="T72" i="9"/>
  <c r="T72" i="22"/>
  <c r="AM72" i="10"/>
  <c r="T78" i="9"/>
  <c r="T78" i="22"/>
  <c r="AM78" i="10"/>
  <c r="T79" i="9"/>
  <c r="T79" i="22"/>
  <c r="AM79" i="10"/>
  <c r="T80" i="9"/>
  <c r="T80" i="22"/>
  <c r="AM80" i="10"/>
  <c r="T86" i="9"/>
  <c r="T86" i="22"/>
  <c r="AM86" i="10"/>
  <c r="T87" i="9"/>
  <c r="T87" i="22"/>
  <c r="AM87" i="10"/>
  <c r="AL88" i="10"/>
  <c r="J10" i="3"/>
  <c r="E5" i="1" s="1"/>
  <c r="T94" i="9"/>
  <c r="T94" i="22"/>
  <c r="AM94" i="10"/>
  <c r="T95" i="9"/>
  <c r="T95" i="22"/>
  <c r="AM95" i="10"/>
  <c r="T96" i="9"/>
  <c r="T96" i="22"/>
  <c r="AM96" i="10"/>
  <c r="T102" i="9"/>
  <c r="T102" i="22"/>
  <c r="AM102" i="10"/>
  <c r="T103" i="9"/>
  <c r="T103" i="22"/>
  <c r="AM103" i="10"/>
  <c r="T104" i="9"/>
  <c r="T104" i="22"/>
  <c r="AM104" i="10"/>
  <c r="T110" i="9"/>
  <c r="T110" i="22"/>
  <c r="AM110" i="10"/>
  <c r="T111" i="9"/>
  <c r="T111" i="22"/>
  <c r="AM111" i="10"/>
  <c r="T112" i="9"/>
  <c r="T112" i="22"/>
  <c r="AM112" i="10"/>
  <c r="Q118" i="22"/>
  <c r="Q118" i="9"/>
  <c r="AI118" i="10"/>
  <c r="AE119" i="10"/>
  <c r="N119" i="9"/>
  <c r="N119" i="22"/>
  <c r="N120" i="9"/>
  <c r="N120" i="22"/>
  <c r="AE120" i="10"/>
  <c r="N126" i="9"/>
  <c r="AE126" i="10"/>
  <c r="N126" i="22"/>
  <c r="AE127" i="10"/>
  <c r="N127" i="9"/>
  <c r="N127" i="22"/>
  <c r="AI128" i="10"/>
  <c r="Q128" i="22"/>
  <c r="Q128" i="9"/>
  <c r="N134" i="9"/>
  <c r="AE134" i="10"/>
  <c r="N134" i="22"/>
  <c r="AE135" i="10"/>
  <c r="N135" i="9"/>
  <c r="N135" i="22"/>
  <c r="Q136" i="22"/>
  <c r="AI136" i="10"/>
  <c r="Q136" i="9"/>
  <c r="N142" i="9"/>
  <c r="AE142" i="10"/>
  <c r="N142" i="22"/>
  <c r="AH143" i="10"/>
  <c r="I12" i="3"/>
  <c r="D9" i="1" s="1"/>
  <c r="N144" i="9"/>
  <c r="N144" i="22"/>
  <c r="AE144" i="10"/>
  <c r="N150" i="9"/>
  <c r="AE150" i="10"/>
  <c r="N150" i="22"/>
  <c r="AI151" i="10"/>
  <c r="Q151" i="22"/>
  <c r="Q151" i="9"/>
  <c r="N152" i="9"/>
  <c r="AE152" i="10"/>
  <c r="N152" i="22"/>
  <c r="AI160" i="10"/>
  <c r="Q160" i="22"/>
  <c r="Q160" i="9"/>
  <c r="N168" i="9"/>
  <c r="AE168" i="10"/>
  <c r="N168" i="22"/>
  <c r="G37" i="22"/>
  <c r="G37" i="9"/>
  <c r="O37" i="10"/>
  <c r="R183" i="10"/>
  <c r="Q207" i="10"/>
  <c r="S183" i="10"/>
  <c r="I185" i="9"/>
  <c r="I185" i="22"/>
  <c r="Z30" i="10"/>
  <c r="L40" i="3"/>
  <c r="Z31" i="10"/>
  <c r="L41" i="3"/>
  <c r="Z32" i="10"/>
  <c r="L42" i="3"/>
  <c r="Z38" i="10"/>
  <c r="L48" i="3"/>
  <c r="Z39" i="10"/>
  <c r="L49" i="3"/>
  <c r="Z40" i="10"/>
  <c r="L50" i="3"/>
  <c r="Z45" i="10"/>
  <c r="L55" i="3"/>
  <c r="Z53" i="10"/>
  <c r="L63" i="3"/>
  <c r="L71" i="3"/>
  <c r="Z61" i="10"/>
  <c r="G9" i="3"/>
  <c r="B7" i="1" s="1"/>
  <c r="Z69" i="10"/>
  <c r="L79" i="3"/>
  <c r="Z77" i="10"/>
  <c r="L87" i="3"/>
  <c r="Z85" i="10"/>
  <c r="L95" i="3"/>
  <c r="Z93" i="10"/>
  <c r="L103" i="3"/>
  <c r="Z101" i="10"/>
  <c r="L111" i="3"/>
  <c r="Z109" i="10"/>
  <c r="L119" i="3"/>
  <c r="T117" i="22"/>
  <c r="T117" i="9"/>
  <c r="AM117" i="10"/>
  <c r="T125" i="22"/>
  <c r="T125" i="9"/>
  <c r="AM125" i="10"/>
  <c r="T133" i="22"/>
  <c r="T133" i="9"/>
  <c r="AM133" i="10"/>
  <c r="T141" i="22"/>
  <c r="T141" i="9"/>
  <c r="AM141" i="10"/>
  <c r="T149" i="22"/>
  <c r="T149" i="9"/>
  <c r="AM149" i="10"/>
  <c r="T157" i="22"/>
  <c r="T157" i="9"/>
  <c r="AM157" i="10"/>
  <c r="T158" i="9"/>
  <c r="T158" i="22"/>
  <c r="AM158" i="10"/>
  <c r="T159" i="9"/>
  <c r="T159" i="22"/>
  <c r="AM159" i="10"/>
  <c r="T165" i="22"/>
  <c r="T165" i="9"/>
  <c r="AM165" i="10"/>
  <c r="T166" i="9"/>
  <c r="T166" i="22"/>
  <c r="AM166" i="10"/>
  <c r="T167" i="9"/>
  <c r="T167" i="22"/>
  <c r="AM167" i="10"/>
  <c r="Z29" i="10"/>
  <c r="G7" i="3"/>
  <c r="B10" i="1" s="1"/>
  <c r="L39" i="3"/>
  <c r="Z37" i="10"/>
  <c r="L47" i="3"/>
  <c r="Z43" i="10"/>
  <c r="L53" i="3"/>
  <c r="Z44" i="10"/>
  <c r="L54" i="3"/>
  <c r="Z50" i="10"/>
  <c r="L60" i="3"/>
  <c r="Z51" i="10"/>
  <c r="L61" i="3"/>
  <c r="Z52" i="10"/>
  <c r="L62" i="3"/>
  <c r="Z58" i="10"/>
  <c r="L68" i="3"/>
  <c r="Z59" i="10"/>
  <c r="L69" i="3"/>
  <c r="AD57" i="10"/>
  <c r="H8" i="3"/>
  <c r="C11" i="1" s="1"/>
  <c r="AE60" i="10"/>
  <c r="N60" i="9"/>
  <c r="N60" i="22"/>
  <c r="AE66" i="10"/>
  <c r="N66" i="9"/>
  <c r="N66" i="22"/>
  <c r="Q73" i="22"/>
  <c r="Q73" i="9"/>
  <c r="AI73" i="10"/>
  <c r="Q76" i="22"/>
  <c r="Q76" i="9"/>
  <c r="AI76" i="10"/>
  <c r="AI82" i="10"/>
  <c r="Q82" i="22"/>
  <c r="Q82" i="9"/>
  <c r="T89" i="22"/>
  <c r="T89" i="9"/>
  <c r="AM89" i="10"/>
  <c r="T92" i="9"/>
  <c r="T92" i="22"/>
  <c r="AM92" i="10"/>
  <c r="T98" i="9"/>
  <c r="T98" i="22"/>
  <c r="AM98" i="10"/>
  <c r="W105" i="10"/>
  <c r="J105" i="22"/>
  <c r="J105" i="9"/>
  <c r="V105" i="10"/>
  <c r="Z105" i="10"/>
  <c r="L115" i="3"/>
  <c r="Z108" i="10"/>
  <c r="L118" i="3"/>
  <c r="T114" i="9"/>
  <c r="T114" i="22"/>
  <c r="AM114" i="10"/>
  <c r="Z121" i="10"/>
  <c r="L131" i="3"/>
  <c r="Z124" i="10"/>
  <c r="L134" i="3"/>
  <c r="Q130" i="9"/>
  <c r="AI130" i="10"/>
  <c r="Q130" i="22"/>
  <c r="Z137" i="10"/>
  <c r="L147" i="3"/>
  <c r="N140" i="9"/>
  <c r="N140" i="22"/>
  <c r="AE140" i="10"/>
  <c r="Z146" i="10"/>
  <c r="L156" i="3"/>
  <c r="N153" i="9"/>
  <c r="AE153" i="10"/>
  <c r="N153" i="22"/>
  <c r="N156" i="9"/>
  <c r="N156" i="22"/>
  <c r="AE156" i="10"/>
  <c r="W163" i="10"/>
  <c r="J163" i="22"/>
  <c r="J163" i="9"/>
  <c r="V163" i="10"/>
  <c r="T163" i="9"/>
  <c r="T163" i="22"/>
  <c r="AM163" i="10"/>
  <c r="AI169" i="10"/>
  <c r="Q169" i="9"/>
  <c r="Q169" i="22"/>
  <c r="AI172" i="10"/>
  <c r="Q172" i="22"/>
  <c r="Q172" i="9"/>
  <c r="AI35" i="10"/>
  <c r="Q35" i="22"/>
  <c r="Q35" i="9"/>
  <c r="Q75" i="22"/>
  <c r="Q75" i="9"/>
  <c r="AI75" i="10"/>
  <c r="Q91" i="22"/>
  <c r="Q91" i="9"/>
  <c r="AI91" i="10"/>
  <c r="Q107" i="9"/>
  <c r="AI107" i="10"/>
  <c r="Q107" i="22"/>
  <c r="Q123" i="9"/>
  <c r="AI123" i="10"/>
  <c r="Q123" i="22"/>
  <c r="Z139" i="10"/>
  <c r="L149" i="3"/>
  <c r="AE162" i="10"/>
  <c r="N162" i="9"/>
  <c r="N162" i="22"/>
  <c r="J49" i="22"/>
  <c r="W49" i="10"/>
  <c r="J49" i="9"/>
  <c r="V49" i="10"/>
  <c r="Z49" i="10"/>
  <c r="L59" i="3"/>
  <c r="AE65" i="10"/>
  <c r="N65" i="9"/>
  <c r="N65" i="22"/>
  <c r="AE68" i="10"/>
  <c r="N68" i="9"/>
  <c r="N68" i="22"/>
  <c r="AE74" i="10"/>
  <c r="N74" i="9"/>
  <c r="N74" i="22"/>
  <c r="Q81" i="22"/>
  <c r="Q81" i="9"/>
  <c r="AI81" i="10"/>
  <c r="Q84" i="22"/>
  <c r="Q84" i="9"/>
  <c r="AI84" i="10"/>
  <c r="AI90" i="10"/>
  <c r="Q90" i="22"/>
  <c r="Q90" i="9"/>
  <c r="T97" i="22"/>
  <c r="T97" i="9"/>
  <c r="AM97" i="10"/>
  <c r="T100" i="9"/>
  <c r="T100" i="22"/>
  <c r="AM100" i="10"/>
  <c r="T106" i="9"/>
  <c r="T106" i="22"/>
  <c r="AM106" i="10"/>
  <c r="W113" i="10"/>
  <c r="J113" i="22"/>
  <c r="J113" i="9"/>
  <c r="V113" i="10"/>
  <c r="Z113" i="10"/>
  <c r="L123" i="3"/>
  <c r="T116" i="9"/>
  <c r="T116" i="22"/>
  <c r="AM116" i="10"/>
  <c r="T122" i="9"/>
  <c r="T122" i="22"/>
  <c r="AM122" i="10"/>
  <c r="L139" i="3"/>
  <c r="Z129" i="10"/>
  <c r="Z132" i="10"/>
  <c r="L142" i="3"/>
  <c r="Z138" i="10"/>
  <c r="L148" i="3"/>
  <c r="N145" i="9"/>
  <c r="N145" i="22"/>
  <c r="AE145" i="10"/>
  <c r="N148" i="9"/>
  <c r="N148" i="22"/>
  <c r="AE148" i="10"/>
  <c r="Q155" i="9"/>
  <c r="AI155" i="10"/>
  <c r="Q155" i="22"/>
  <c r="W161" i="10"/>
  <c r="J161" i="22"/>
  <c r="V161" i="10"/>
  <c r="J161" i="9"/>
  <c r="T161" i="22"/>
  <c r="T161" i="9"/>
  <c r="AM161" i="10"/>
  <c r="T164" i="9"/>
  <c r="T164" i="22"/>
  <c r="AM164" i="10"/>
  <c r="Z171" i="10"/>
  <c r="L181" i="3"/>
  <c r="L184" i="3"/>
  <c r="Z174" i="10"/>
  <c r="Q83" i="22"/>
  <c r="Q83" i="9"/>
  <c r="AI83" i="10"/>
  <c r="Z147" i="10"/>
  <c r="L157" i="3"/>
  <c r="Z154" i="10"/>
  <c r="L164" i="3"/>
  <c r="AI173" i="10"/>
  <c r="Q173" i="22"/>
  <c r="Q173" i="9"/>
  <c r="U181" i="10"/>
  <c r="J34" i="9"/>
  <c r="V34" i="10"/>
  <c r="J34" i="22"/>
  <c r="W34" i="10"/>
  <c r="Z34" i="10"/>
  <c r="L44" i="3"/>
  <c r="AE36" i="10"/>
  <c r="N36" i="9"/>
  <c r="N36" i="22"/>
  <c r="Q67" i="22"/>
  <c r="Q67" i="9"/>
  <c r="AI67" i="10"/>
  <c r="AE131" i="10"/>
  <c r="N131" i="9"/>
  <c r="N131" i="22"/>
  <c r="Q170" i="22"/>
  <c r="Q170" i="9"/>
  <c r="AI170" i="10"/>
  <c r="J115" i="9"/>
  <c r="V115" i="10"/>
  <c r="W115" i="10"/>
  <c r="U185" i="10"/>
  <c r="J115" i="22"/>
  <c r="AL115" i="10"/>
  <c r="J11" i="3"/>
  <c r="E8" i="1" s="1"/>
  <c r="AI99" i="10"/>
  <c r="Q99" i="22"/>
  <c r="Q99" i="9"/>
  <c r="AI33" i="10"/>
  <c r="Q33" i="22"/>
  <c r="Q33" i="9"/>
  <c r="Q41" i="22"/>
  <c r="Q41" i="9"/>
  <c r="AI41" i="10"/>
  <c r="Q46" i="9"/>
  <c r="AI46" i="10"/>
  <c r="Q46" i="22"/>
  <c r="Q47" i="22"/>
  <c r="Q47" i="9"/>
  <c r="AI47" i="10"/>
  <c r="Q48" i="9"/>
  <c r="AI48" i="10"/>
  <c r="Q48" i="22"/>
  <c r="Q54" i="22"/>
  <c r="Q54" i="9"/>
  <c r="AI54" i="10"/>
  <c r="AI55" i="10"/>
  <c r="Q55" i="22"/>
  <c r="Q55" i="9"/>
  <c r="Q56" i="22"/>
  <c r="Q56" i="9"/>
  <c r="AI56" i="10"/>
  <c r="Q62" i="9"/>
  <c r="AI62" i="10"/>
  <c r="Q62" i="22"/>
  <c r="Q63" i="9"/>
  <c r="AI63" i="10"/>
  <c r="Q63" i="22"/>
  <c r="Q64" i="22"/>
  <c r="Q64" i="9"/>
  <c r="AI64" i="10"/>
  <c r="Q70" i="9"/>
  <c r="AI70" i="10"/>
  <c r="Q70" i="22"/>
  <c r="Q71" i="9"/>
  <c r="AI71" i="10"/>
  <c r="Q71" i="22"/>
  <c r="Q72" i="22"/>
  <c r="Q72" i="9"/>
  <c r="AI72" i="10"/>
  <c r="AI78" i="10"/>
  <c r="Q78" i="22"/>
  <c r="Q78" i="9"/>
  <c r="AI79" i="10"/>
  <c r="Q79" i="22"/>
  <c r="Q79" i="9"/>
  <c r="Q80" i="22"/>
  <c r="Q80" i="9"/>
  <c r="AI80" i="10"/>
  <c r="AI86" i="10"/>
  <c r="Q86" i="22"/>
  <c r="Q86" i="9"/>
  <c r="AI87" i="10"/>
  <c r="Q87" i="22"/>
  <c r="Q87" i="9"/>
  <c r="AH88" i="10"/>
  <c r="I10" i="3"/>
  <c r="D5" i="1" s="1"/>
  <c r="Q94" i="22"/>
  <c r="Q94" i="9"/>
  <c r="AI94" i="10"/>
  <c r="Q95" i="22"/>
  <c r="Q95" i="9"/>
  <c r="AI95" i="10"/>
  <c r="AI96" i="10"/>
  <c r="Q96" i="22"/>
  <c r="Q96" i="9"/>
  <c r="Q102" i="9"/>
  <c r="Q102" i="22"/>
  <c r="AI102" i="10"/>
  <c r="AI103" i="10"/>
  <c r="Q103" i="9"/>
  <c r="Q103" i="22"/>
  <c r="Q104" i="9"/>
  <c r="AI104" i="10"/>
  <c r="Q104" i="22"/>
  <c r="Q110" i="22"/>
  <c r="Q110" i="9"/>
  <c r="AI110" i="10"/>
  <c r="Q111" i="22"/>
  <c r="AI111" i="10"/>
  <c r="Q111" i="9"/>
  <c r="AI112" i="10"/>
  <c r="Q112" i="22"/>
  <c r="Q112" i="9"/>
  <c r="N118" i="9"/>
  <c r="AE118" i="10"/>
  <c r="N118" i="22"/>
  <c r="Z119" i="10"/>
  <c r="L129" i="3"/>
  <c r="Q120" i="22"/>
  <c r="AI120" i="10"/>
  <c r="Q120" i="9"/>
  <c r="Q126" i="22"/>
  <c r="Q126" i="9"/>
  <c r="AI126" i="10"/>
  <c r="Z127" i="10"/>
  <c r="L137" i="3"/>
  <c r="N128" i="9"/>
  <c r="N128" i="22"/>
  <c r="AE128" i="10"/>
  <c r="Z134" i="10"/>
  <c r="L144" i="3"/>
  <c r="AI135" i="10"/>
  <c r="Q135" i="22"/>
  <c r="Q135" i="9"/>
  <c r="N136" i="9"/>
  <c r="AE136" i="10"/>
  <c r="N136" i="22"/>
  <c r="Z142" i="10"/>
  <c r="L152" i="3"/>
  <c r="AD143" i="10"/>
  <c r="AD186" i="10" s="1"/>
  <c r="H12" i="3"/>
  <c r="C9" i="1" s="1"/>
  <c r="AI144" i="10"/>
  <c r="Q144" i="22"/>
  <c r="Q144" i="9"/>
  <c r="Q150" i="22"/>
  <c r="Q150" i="9"/>
  <c r="AI150" i="10"/>
  <c r="AE151" i="10"/>
  <c r="N151" i="9"/>
  <c r="N151" i="22"/>
  <c r="Z152" i="10"/>
  <c r="L162" i="3"/>
  <c r="N160" i="9"/>
  <c r="AE160" i="10"/>
  <c r="N160" i="22"/>
  <c r="Q168" i="22"/>
  <c r="AI168" i="10"/>
  <c r="Q168" i="9"/>
  <c r="T30" i="9"/>
  <c r="T30" i="22"/>
  <c r="AM30" i="10"/>
  <c r="T31" i="9"/>
  <c r="T31" i="22"/>
  <c r="AM31" i="10"/>
  <c r="T32" i="9"/>
  <c r="T32" i="22"/>
  <c r="AM32" i="10"/>
  <c r="T38" i="9"/>
  <c r="T38" i="22"/>
  <c r="AM38" i="10"/>
  <c r="T39" i="9"/>
  <c r="T39" i="22"/>
  <c r="AM39" i="10"/>
  <c r="T40" i="9"/>
  <c r="T40" i="22"/>
  <c r="AM40" i="10"/>
  <c r="T45" i="22"/>
  <c r="T45" i="9"/>
  <c r="AM45" i="10"/>
  <c r="T53" i="22"/>
  <c r="T53" i="9"/>
  <c r="AM53" i="10"/>
  <c r="T61" i="22"/>
  <c r="T61" i="9"/>
  <c r="AM61" i="10"/>
  <c r="AL69" i="10"/>
  <c r="J9" i="3"/>
  <c r="E7" i="1" s="1"/>
  <c r="T77" i="22"/>
  <c r="T77" i="9"/>
  <c r="AM77" i="10"/>
  <c r="T85" i="22"/>
  <c r="T85" i="9"/>
  <c r="AM85" i="10"/>
  <c r="T93" i="22"/>
  <c r="T93" i="9"/>
  <c r="AM93" i="10"/>
  <c r="T101" i="22"/>
  <c r="T101" i="9"/>
  <c r="AM101" i="10"/>
  <c r="T109" i="22"/>
  <c r="T109" i="9"/>
  <c r="AM109" i="10"/>
  <c r="AE117" i="10"/>
  <c r="N117" i="9"/>
  <c r="N117" i="22"/>
  <c r="AE125" i="10"/>
  <c r="N125" i="9"/>
  <c r="N125" i="22"/>
  <c r="AI133" i="10"/>
  <c r="Q133" i="22"/>
  <c r="Q133" i="9"/>
  <c r="AE141" i="10"/>
  <c r="N141" i="9"/>
  <c r="N141" i="22"/>
  <c r="N149" i="9"/>
  <c r="AE149" i="10"/>
  <c r="N149" i="22"/>
  <c r="AI157" i="10"/>
  <c r="Q157" i="22"/>
  <c r="Q157" i="9"/>
  <c r="N158" i="9"/>
  <c r="AE158" i="10"/>
  <c r="N158" i="22"/>
  <c r="N159" i="9"/>
  <c r="AE159" i="10"/>
  <c r="N159" i="22"/>
  <c r="N165" i="9"/>
  <c r="AE165" i="10"/>
  <c r="N165" i="22"/>
  <c r="Q166" i="22"/>
  <c r="Q166" i="9"/>
  <c r="AI166" i="10"/>
  <c r="N167" i="9"/>
  <c r="AE167" i="10"/>
  <c r="N167" i="22"/>
  <c r="AL29" i="10"/>
  <c r="J7" i="3"/>
  <c r="E10" i="1" s="1"/>
  <c r="T37" i="22"/>
  <c r="T37" i="9"/>
  <c r="AM37" i="10"/>
  <c r="T43" i="9"/>
  <c r="T43" i="22"/>
  <c r="AM43" i="10"/>
  <c r="T44" i="9"/>
  <c r="T44" i="22"/>
  <c r="AM44" i="10"/>
  <c r="T50" i="9"/>
  <c r="T50" i="22"/>
  <c r="AM50" i="10"/>
  <c r="T51" i="9"/>
  <c r="T51" i="22"/>
  <c r="AM51" i="10"/>
  <c r="T52" i="9"/>
  <c r="T52" i="22"/>
  <c r="AM52" i="10"/>
  <c r="T58" i="9"/>
  <c r="T58" i="22"/>
  <c r="AM58" i="10"/>
  <c r="T59" i="9"/>
  <c r="T59" i="22"/>
  <c r="AM59" i="10"/>
  <c r="J57" i="9"/>
  <c r="W57" i="10"/>
  <c r="V57" i="10"/>
  <c r="U182" i="10"/>
  <c r="J57" i="22"/>
  <c r="G8" i="3"/>
  <c r="B11" i="1" s="1"/>
  <c r="Z57" i="10"/>
  <c r="L67" i="3"/>
  <c r="Z60" i="10"/>
  <c r="L70" i="3"/>
  <c r="L76" i="3"/>
  <c r="Z66" i="10"/>
  <c r="AE73" i="10"/>
  <c r="N73" i="9"/>
  <c r="N73" i="22"/>
  <c r="AE76" i="10"/>
  <c r="N76" i="9"/>
  <c r="N76" i="22"/>
  <c r="AE82" i="10"/>
  <c r="N82" i="9"/>
  <c r="N82" i="22"/>
  <c r="Q89" i="22"/>
  <c r="Q89" i="9"/>
  <c r="AI89" i="10"/>
  <c r="Q92" i="22"/>
  <c r="Q92" i="9"/>
  <c r="AI92" i="10"/>
  <c r="AI98" i="10"/>
  <c r="Q98" i="22"/>
  <c r="Q98" i="9"/>
  <c r="T105" i="22"/>
  <c r="T105" i="9"/>
  <c r="AM105" i="10"/>
  <c r="T108" i="9"/>
  <c r="T108" i="22"/>
  <c r="AM108" i="10"/>
  <c r="N114" i="9"/>
  <c r="AE114" i="10"/>
  <c r="N114" i="22"/>
  <c r="J121" i="22"/>
  <c r="J121" i="9"/>
  <c r="V121" i="10"/>
  <c r="W121" i="10"/>
  <c r="T121" i="22"/>
  <c r="T121" i="9"/>
  <c r="AM121" i="10"/>
  <c r="T124" i="9"/>
  <c r="T124" i="22"/>
  <c r="AM124" i="10"/>
  <c r="T130" i="9"/>
  <c r="T130" i="22"/>
  <c r="AM130" i="10"/>
  <c r="AI137" i="10"/>
  <c r="Q137" i="9"/>
  <c r="Q137" i="22"/>
  <c r="Z140" i="10"/>
  <c r="L150" i="3"/>
  <c r="Q146" i="9"/>
  <c r="AI146" i="10"/>
  <c r="Q146" i="22"/>
  <c r="AI153" i="10"/>
  <c r="Q153" i="9"/>
  <c r="Q153" i="22"/>
  <c r="AI156" i="10"/>
  <c r="Q156" i="22"/>
  <c r="Q156" i="9"/>
  <c r="Q163" i="22"/>
  <c r="AI163" i="10"/>
  <c r="Q163" i="9"/>
  <c r="W169" i="10"/>
  <c r="J169" i="22"/>
  <c r="V169" i="10"/>
  <c r="J169" i="9"/>
  <c r="T169" i="22"/>
  <c r="T169" i="9"/>
  <c r="AM169" i="10"/>
  <c r="T172" i="9"/>
  <c r="T172" i="22"/>
  <c r="AM172" i="10"/>
  <c r="AE35" i="10"/>
  <c r="N35" i="9"/>
  <c r="N35" i="22"/>
  <c r="N75" i="9"/>
  <c r="AE75" i="10"/>
  <c r="N75" i="22"/>
  <c r="AE91" i="10"/>
  <c r="N91" i="9"/>
  <c r="N91" i="22"/>
  <c r="AE107" i="10"/>
  <c r="N107" i="9"/>
  <c r="N107" i="22"/>
  <c r="Z123" i="10"/>
  <c r="L133" i="3"/>
  <c r="Q139" i="9"/>
  <c r="AI139" i="10"/>
  <c r="Q139" i="22"/>
  <c r="Q162" i="9"/>
  <c r="AI162" i="10"/>
  <c r="Q162" i="22"/>
  <c r="T49" i="22"/>
  <c r="T49" i="9"/>
  <c r="AM49" i="10"/>
  <c r="J65" i="9"/>
  <c r="V65" i="10"/>
  <c r="J65" i="22"/>
  <c r="W65" i="10"/>
  <c r="Z65" i="10"/>
  <c r="L75" i="3"/>
  <c r="Z68" i="10"/>
  <c r="L78" i="3"/>
  <c r="L84" i="3"/>
  <c r="Z74" i="10"/>
  <c r="AE81" i="10"/>
  <c r="N81" i="9"/>
  <c r="N81" i="22"/>
  <c r="AE84" i="10"/>
  <c r="N84" i="9"/>
  <c r="N84" i="22"/>
  <c r="AE90" i="10"/>
  <c r="N90" i="9"/>
  <c r="N90" i="22"/>
  <c r="AI97" i="10"/>
  <c r="Q97" i="22"/>
  <c r="Q97" i="9"/>
  <c r="AI100" i="10"/>
  <c r="Q100" i="22"/>
  <c r="Q100" i="9"/>
  <c r="Q106" i="9"/>
  <c r="AI106" i="10"/>
  <c r="Q106" i="22"/>
  <c r="T113" i="22"/>
  <c r="T113" i="9"/>
  <c r="AM113" i="10"/>
  <c r="N116" i="9"/>
  <c r="N116" i="22"/>
  <c r="AE116" i="10"/>
  <c r="N122" i="9"/>
  <c r="AE122" i="10"/>
  <c r="N122" i="22"/>
  <c r="J129" i="22"/>
  <c r="J129" i="9"/>
  <c r="V129" i="10"/>
  <c r="W129" i="10"/>
  <c r="T129" i="22"/>
  <c r="T129" i="9"/>
  <c r="AM129" i="10"/>
  <c r="T132" i="9"/>
  <c r="T132" i="22"/>
  <c r="AM132" i="10"/>
  <c r="T138" i="9"/>
  <c r="T138" i="22"/>
  <c r="AM138" i="10"/>
  <c r="L155" i="3"/>
  <c r="Z145" i="10"/>
  <c r="Z148" i="10"/>
  <c r="L158" i="3"/>
  <c r="AE155" i="10"/>
  <c r="N155" i="9"/>
  <c r="N155" i="22"/>
  <c r="AE161" i="10"/>
  <c r="N161" i="9"/>
  <c r="N161" i="22"/>
  <c r="N164" i="9"/>
  <c r="AE164" i="10"/>
  <c r="N164" i="22"/>
  <c r="W171" i="10"/>
  <c r="J171" i="22"/>
  <c r="J171" i="9"/>
  <c r="V171" i="10"/>
  <c r="T171" i="9"/>
  <c r="T171" i="22"/>
  <c r="AM171" i="10"/>
  <c r="T174" i="9"/>
  <c r="T174" i="22"/>
  <c r="AM174" i="10"/>
  <c r="AE83" i="10"/>
  <c r="N83" i="9"/>
  <c r="N83" i="22"/>
  <c r="W147" i="10"/>
  <c r="J147" i="22"/>
  <c r="J147" i="9"/>
  <c r="V147" i="10"/>
  <c r="T147" i="9"/>
  <c r="T147" i="22"/>
  <c r="AM147" i="10"/>
  <c r="Q154" i="22"/>
  <c r="Q154" i="9"/>
  <c r="AI154" i="10"/>
  <c r="AE173" i="10"/>
  <c r="N173" i="9"/>
  <c r="N173" i="22"/>
  <c r="T34" i="9"/>
  <c r="T34" i="22"/>
  <c r="AM34" i="10"/>
  <c r="J36" i="22"/>
  <c r="W36" i="10"/>
  <c r="J36" i="9"/>
  <c r="V36" i="10"/>
  <c r="L46" i="3"/>
  <c r="Z36" i="10"/>
  <c r="AE67" i="10"/>
  <c r="N67" i="9"/>
  <c r="N67" i="22"/>
  <c r="Z131" i="10"/>
  <c r="L141" i="3"/>
  <c r="AE170" i="10"/>
  <c r="N170" i="9"/>
  <c r="N170" i="22"/>
  <c r="AH115" i="10"/>
  <c r="I11" i="3"/>
  <c r="D8" i="1" s="1"/>
  <c r="AE99" i="10"/>
  <c r="N99" i="9"/>
  <c r="N99" i="22"/>
  <c r="AI42" i="10"/>
  <c r="Q42" i="22"/>
  <c r="Q42" i="9"/>
  <c r="K184" i="10"/>
  <c r="J208" i="10"/>
  <c r="L184" i="10"/>
  <c r="F186" i="22"/>
  <c r="F214" i="22" s="1"/>
  <c r="F186" i="9"/>
  <c r="F214" i="9" s="1"/>
  <c r="N184" i="10"/>
  <c r="AE33" i="10"/>
  <c r="N33" i="9"/>
  <c r="N33" i="22"/>
  <c r="AE41" i="10"/>
  <c r="N41" i="9"/>
  <c r="N41" i="22"/>
  <c r="AE46" i="10"/>
  <c r="N46" i="9"/>
  <c r="N46" i="22"/>
  <c r="AE47" i="10"/>
  <c r="N47" i="9"/>
  <c r="N47" i="22"/>
  <c r="AE48" i="10"/>
  <c r="N48" i="9"/>
  <c r="N48" i="22"/>
  <c r="AE54" i="10"/>
  <c r="N54" i="9"/>
  <c r="N54" i="22"/>
  <c r="AE55" i="10"/>
  <c r="N55" i="9"/>
  <c r="N55" i="22"/>
  <c r="AE56" i="10"/>
  <c r="N56" i="9"/>
  <c r="N56" i="22"/>
  <c r="AE62" i="10"/>
  <c r="N62" i="9"/>
  <c r="N62" i="22"/>
  <c r="AE63" i="10"/>
  <c r="N63" i="9"/>
  <c r="N63" i="22"/>
  <c r="AE64" i="10"/>
  <c r="N64" i="9"/>
  <c r="N64" i="22"/>
  <c r="AE70" i="10"/>
  <c r="N70" i="9"/>
  <c r="N70" i="22"/>
  <c r="AE71" i="10"/>
  <c r="N71" i="9"/>
  <c r="N71" i="22"/>
  <c r="AE72" i="10"/>
  <c r="N72" i="9"/>
  <c r="N72" i="22"/>
  <c r="AE78" i="10"/>
  <c r="N78" i="9"/>
  <c r="N78" i="22"/>
  <c r="AE79" i="10"/>
  <c r="N79" i="9"/>
  <c r="N79" i="22"/>
  <c r="AE80" i="10"/>
  <c r="N80" i="9"/>
  <c r="N80" i="22"/>
  <c r="AE86" i="10"/>
  <c r="N86" i="9"/>
  <c r="N86" i="22"/>
  <c r="AE87" i="10"/>
  <c r="N87" i="9"/>
  <c r="N87" i="22"/>
  <c r="AD88" i="10"/>
  <c r="H10" i="3"/>
  <c r="C5" i="1" s="1"/>
  <c r="AE94" i="10"/>
  <c r="N94" i="9"/>
  <c r="N94" i="22"/>
  <c r="AE95" i="10"/>
  <c r="N95" i="9"/>
  <c r="N95" i="22"/>
  <c r="N96" i="9"/>
  <c r="AE96" i="10"/>
  <c r="N96" i="22"/>
  <c r="N102" i="9"/>
  <c r="AE102" i="10"/>
  <c r="N102" i="22"/>
  <c r="N103" i="9"/>
  <c r="AE103" i="10"/>
  <c r="N103" i="22"/>
  <c r="N104" i="9"/>
  <c r="N104" i="22"/>
  <c r="AE104" i="10"/>
  <c r="N110" i="9"/>
  <c r="AE110" i="10"/>
  <c r="N110" i="22"/>
  <c r="N111" i="9"/>
  <c r="AE111" i="10"/>
  <c r="N111" i="22"/>
  <c r="N112" i="9"/>
  <c r="AE112" i="10"/>
  <c r="N112" i="22"/>
  <c r="Z118" i="10"/>
  <c r="L128" i="3"/>
  <c r="AI119" i="10"/>
  <c r="Q119" i="22"/>
  <c r="Q119" i="9"/>
  <c r="L130" i="3"/>
  <c r="Z120" i="10"/>
  <c r="Z126" i="10"/>
  <c r="L136" i="3"/>
  <c r="Q127" i="22"/>
  <c r="AI127" i="10"/>
  <c r="Q127" i="9"/>
  <c r="Z128" i="10"/>
  <c r="L138" i="3"/>
  <c r="Q134" i="22"/>
  <c r="Q134" i="9"/>
  <c r="AI134" i="10"/>
  <c r="Z135" i="10"/>
  <c r="L145" i="3"/>
  <c r="L146" i="3"/>
  <c r="Z136" i="10"/>
  <c r="Q142" i="22"/>
  <c r="Q142" i="9"/>
  <c r="AI142" i="10"/>
  <c r="Z143" i="10"/>
  <c r="G12" i="3"/>
  <c r="B9" i="1" s="1"/>
  <c r="L153" i="3"/>
  <c r="Z144" i="10"/>
  <c r="L154" i="3"/>
  <c r="Z150" i="10"/>
  <c r="L160" i="3"/>
  <c r="Z151" i="10"/>
  <c r="L161" i="3"/>
  <c r="Q152" i="22"/>
  <c r="AI152" i="10"/>
  <c r="Q152" i="9"/>
  <c r="Z160" i="10"/>
  <c r="L170" i="3"/>
  <c r="Z168" i="10"/>
  <c r="L178" i="3"/>
  <c r="O126" i="10"/>
  <c r="G126" i="22"/>
  <c r="G126" i="9"/>
  <c r="Q30" i="22"/>
  <c r="Q30" i="9"/>
  <c r="AI30" i="10"/>
  <c r="AI31" i="10"/>
  <c r="Q31" i="22"/>
  <c r="Q31" i="9"/>
  <c r="Q32" i="22"/>
  <c r="Q32" i="9"/>
  <c r="AI32" i="10"/>
  <c r="AI38" i="10"/>
  <c r="Q38" i="22"/>
  <c r="Q38" i="9"/>
  <c r="Q39" i="22"/>
  <c r="Q39" i="9"/>
  <c r="AI39" i="10"/>
  <c r="AI40" i="10"/>
  <c r="Q40" i="22"/>
  <c r="Q40" i="9"/>
  <c r="AI45" i="10"/>
  <c r="Q45" i="22"/>
  <c r="Q45" i="9"/>
  <c r="Q53" i="9"/>
  <c r="AI53" i="10"/>
  <c r="Q53" i="22"/>
  <c r="AI61" i="10"/>
  <c r="Q61" i="22"/>
  <c r="Q61" i="9"/>
  <c r="AH69" i="10"/>
  <c r="I9" i="3"/>
  <c r="D7" i="1" s="1"/>
  <c r="Q77" i="22"/>
  <c r="Q77" i="9"/>
  <c r="AI77" i="10"/>
  <c r="Q85" i="22"/>
  <c r="Q85" i="9"/>
  <c r="AI85" i="10"/>
  <c r="Q93" i="22"/>
  <c r="Q93" i="9"/>
  <c r="AI93" i="10"/>
  <c r="AI101" i="10"/>
  <c r="Q101" i="9"/>
  <c r="Q101" i="22"/>
  <c r="AI109" i="10"/>
  <c r="Q109" i="22"/>
  <c r="Q109" i="9"/>
  <c r="AI117" i="10"/>
  <c r="Q117" i="22"/>
  <c r="Q117" i="9"/>
  <c r="Z125" i="10"/>
  <c r="L135" i="3"/>
  <c r="AE133" i="10"/>
  <c r="N133" i="9"/>
  <c r="N133" i="22"/>
  <c r="AI141" i="10"/>
  <c r="Q141" i="22"/>
  <c r="Q141" i="9"/>
  <c r="Z149" i="10"/>
  <c r="L159" i="3"/>
  <c r="N157" i="9"/>
  <c r="AE157" i="10"/>
  <c r="N157" i="22"/>
  <c r="Z158" i="10"/>
  <c r="L168" i="3"/>
  <c r="Q159" i="22"/>
  <c r="Q159" i="9"/>
  <c r="AI159" i="10"/>
  <c r="AI165" i="10"/>
  <c r="Q165" i="22"/>
  <c r="Q165" i="9"/>
  <c r="N166" i="9"/>
  <c r="AE166" i="10"/>
  <c r="N166" i="22"/>
  <c r="L177" i="3"/>
  <c r="Z167" i="10"/>
  <c r="AH29" i="10"/>
  <c r="I7" i="3"/>
  <c r="D10" i="1" s="1"/>
  <c r="Q37" i="22"/>
  <c r="Q37" i="9"/>
  <c r="AI37" i="10"/>
  <c r="Q43" i="22"/>
  <c r="Q43" i="9"/>
  <c r="AI43" i="10"/>
  <c r="Q44" i="22"/>
  <c r="Q44" i="9"/>
  <c r="AI44" i="10"/>
  <c r="Q50" i="9"/>
  <c r="AI50" i="10"/>
  <c r="Q50" i="22"/>
  <c r="Q51" i="22"/>
  <c r="Q51" i="9"/>
  <c r="AI51" i="10"/>
  <c r="Q52" i="22"/>
  <c r="Q52" i="9"/>
  <c r="AI52" i="10"/>
  <c r="Q58" i="22"/>
  <c r="Q58" i="9"/>
  <c r="AI58" i="10"/>
  <c r="AI59" i="10"/>
  <c r="Q59" i="22"/>
  <c r="Q59" i="9"/>
  <c r="AL57" i="10"/>
  <c r="J8" i="3"/>
  <c r="E11" i="1" s="1"/>
  <c r="T60" i="9"/>
  <c r="T60" i="22"/>
  <c r="AM60" i="10"/>
  <c r="T66" i="9"/>
  <c r="T66" i="22"/>
  <c r="AM66" i="10"/>
  <c r="V73" i="10"/>
  <c r="J73" i="22"/>
  <c r="W73" i="10"/>
  <c r="J73" i="9"/>
  <c r="Z73" i="10"/>
  <c r="L83" i="3"/>
  <c r="Z76" i="10"/>
  <c r="L86" i="3"/>
  <c r="Z82" i="10"/>
  <c r="L92" i="3"/>
  <c r="AE89" i="10"/>
  <c r="N89" i="9"/>
  <c r="N89" i="22"/>
  <c r="N92" i="9"/>
  <c r="AE92" i="10"/>
  <c r="N92" i="22"/>
  <c r="N98" i="9"/>
  <c r="AE98" i="10"/>
  <c r="N98" i="22"/>
  <c r="AI105" i="10"/>
  <c r="Q105" i="22"/>
  <c r="Q105" i="9"/>
  <c r="AI108" i="10"/>
  <c r="Q108" i="9"/>
  <c r="Q108" i="22"/>
  <c r="Q114" i="9"/>
  <c r="AI114" i="10"/>
  <c r="Q114" i="22"/>
  <c r="AI121" i="10"/>
  <c r="Q121" i="9"/>
  <c r="Q121" i="22"/>
  <c r="AI124" i="10"/>
  <c r="Q124" i="9"/>
  <c r="Q124" i="22"/>
  <c r="N130" i="9"/>
  <c r="AE130" i="10"/>
  <c r="N130" i="22"/>
  <c r="J137" i="22"/>
  <c r="J137" i="9"/>
  <c r="V137" i="10"/>
  <c r="W137" i="10"/>
  <c r="T137" i="22"/>
  <c r="T137" i="9"/>
  <c r="AM137" i="10"/>
  <c r="T140" i="9"/>
  <c r="T140" i="22"/>
  <c r="AM140" i="10"/>
  <c r="T146" i="9"/>
  <c r="T146" i="22"/>
  <c r="AM146" i="10"/>
  <c r="Z153" i="10"/>
  <c r="L163" i="3"/>
  <c r="Z156" i="10"/>
  <c r="L166" i="3"/>
  <c r="AE163" i="10"/>
  <c r="N163" i="9"/>
  <c r="N163" i="22"/>
  <c r="AE169" i="10"/>
  <c r="N169" i="9"/>
  <c r="N169" i="22"/>
  <c r="N172" i="9"/>
  <c r="AE172" i="10"/>
  <c r="N172" i="22"/>
  <c r="V35" i="10"/>
  <c r="J35" i="22"/>
  <c r="W35" i="10"/>
  <c r="J35" i="9"/>
  <c r="Z35" i="10"/>
  <c r="L45" i="3"/>
  <c r="Z75" i="10"/>
  <c r="L85" i="3"/>
  <c r="Z91" i="10"/>
  <c r="L101" i="3"/>
  <c r="Z107" i="10"/>
  <c r="L117" i="3"/>
  <c r="T123" i="9"/>
  <c r="T123" i="22"/>
  <c r="AM123" i="10"/>
  <c r="T139" i="9"/>
  <c r="T139" i="22"/>
  <c r="AM139" i="10"/>
  <c r="Z162" i="10"/>
  <c r="L172" i="3"/>
  <c r="Q49" i="22"/>
  <c r="Q49" i="9"/>
  <c r="AI49" i="10"/>
  <c r="T65" i="22"/>
  <c r="T65" i="9"/>
  <c r="AM65" i="10"/>
  <c r="T68" i="9"/>
  <c r="T68" i="22"/>
  <c r="AM68" i="10"/>
  <c r="T74" i="9"/>
  <c r="T74" i="22"/>
  <c r="AM74" i="10"/>
  <c r="V81" i="10"/>
  <c r="J81" i="22"/>
  <c r="W81" i="10"/>
  <c r="J81" i="9"/>
  <c r="Z81" i="10"/>
  <c r="L91" i="3"/>
  <c r="Z84" i="10"/>
  <c r="L94" i="3"/>
  <c r="Z90" i="10"/>
  <c r="L100" i="3"/>
  <c r="AE97" i="10"/>
  <c r="N97" i="9"/>
  <c r="N97" i="22"/>
  <c r="N100" i="9"/>
  <c r="N100" i="22"/>
  <c r="AE100" i="10"/>
  <c r="N106" i="9"/>
  <c r="AE106" i="10"/>
  <c r="N106" i="22"/>
  <c r="AI113" i="10"/>
  <c r="Q113" i="9"/>
  <c r="Q113" i="22"/>
  <c r="Z116" i="10"/>
  <c r="L126" i="3"/>
  <c r="Z122" i="10"/>
  <c r="L132" i="3"/>
  <c r="AE129" i="10"/>
  <c r="N129" i="9"/>
  <c r="N129" i="22"/>
  <c r="N132" i="9"/>
  <c r="N132" i="22"/>
  <c r="AE132" i="10"/>
  <c r="N138" i="9"/>
  <c r="AE138" i="10"/>
  <c r="N138" i="22"/>
  <c r="J145" i="22"/>
  <c r="J145" i="9"/>
  <c r="V145" i="10"/>
  <c r="W145" i="10"/>
  <c r="U186" i="10"/>
  <c r="T145" i="22"/>
  <c r="T145" i="9"/>
  <c r="AM145" i="10"/>
  <c r="T148" i="9"/>
  <c r="T148" i="22"/>
  <c r="AM148" i="10"/>
  <c r="Z155" i="10"/>
  <c r="L165" i="3"/>
  <c r="Z161" i="10"/>
  <c r="L171" i="3"/>
  <c r="L174" i="3"/>
  <c r="Z164" i="10"/>
  <c r="AE171" i="10"/>
  <c r="N171" i="9"/>
  <c r="N171" i="22"/>
  <c r="AE174" i="10"/>
  <c r="N174" i="9"/>
  <c r="N174" i="22"/>
  <c r="J83" i="22"/>
  <c r="W83" i="10"/>
  <c r="J83" i="9"/>
  <c r="V83" i="10"/>
  <c r="Z83" i="10"/>
  <c r="L93" i="3"/>
  <c r="AE147" i="10"/>
  <c r="N147" i="9"/>
  <c r="N147" i="22"/>
  <c r="W154" i="10"/>
  <c r="J154" i="22"/>
  <c r="V154" i="10"/>
  <c r="J154" i="9"/>
  <c r="T154" i="9"/>
  <c r="T154" i="22"/>
  <c r="AM154" i="10"/>
  <c r="Z173" i="10"/>
  <c r="L183" i="3"/>
  <c r="Q34" i="22"/>
  <c r="Q34" i="9"/>
  <c r="AI34" i="10"/>
  <c r="T36" i="9"/>
  <c r="T36" i="22"/>
  <c r="AM36" i="10"/>
  <c r="J67" i="22"/>
  <c r="W67" i="10"/>
  <c r="J67" i="9"/>
  <c r="V67" i="10"/>
  <c r="Z67" i="10"/>
  <c r="L77" i="3"/>
  <c r="J131" i="9"/>
  <c r="V131" i="10"/>
  <c r="W131" i="10"/>
  <c r="J131" i="22"/>
  <c r="T131" i="9"/>
  <c r="T131" i="22"/>
  <c r="AM131" i="10"/>
  <c r="Z170" i="10"/>
  <c r="L180" i="3"/>
  <c r="AD115" i="10"/>
  <c r="H11" i="3"/>
  <c r="C8" i="1" s="1"/>
  <c r="J99" i="22"/>
  <c r="J99" i="9"/>
  <c r="V99" i="10"/>
  <c r="W99" i="10"/>
  <c r="Z99" i="10"/>
  <c r="L109" i="3"/>
  <c r="AE42" i="10"/>
  <c r="N42" i="9"/>
  <c r="N42" i="22"/>
  <c r="O114" i="10"/>
  <c r="G114" i="9"/>
  <c r="G114" i="22"/>
  <c r="G122" i="9"/>
  <c r="O122" i="10"/>
  <c r="G122" i="22"/>
  <c r="G43" i="9"/>
  <c r="O43" i="10"/>
  <c r="G43" i="22"/>
  <c r="L185" i="10"/>
  <c r="K185" i="10"/>
  <c r="J209" i="10"/>
  <c r="F187" i="22"/>
  <c r="F215" i="22" s="1"/>
  <c r="F187" i="9"/>
  <c r="F215" i="9" s="1"/>
  <c r="N185" i="10"/>
  <c r="L43" i="3"/>
  <c r="Z33" i="10"/>
  <c r="Z41" i="10"/>
  <c r="L51" i="3"/>
  <c r="Z46" i="10"/>
  <c r="L56" i="3"/>
  <c r="Z47" i="10"/>
  <c r="L57" i="3"/>
  <c r="Z48" i="10"/>
  <c r="L58" i="3"/>
  <c r="Z54" i="10"/>
  <c r="L64" i="3"/>
  <c r="Z55" i="10"/>
  <c r="L65" i="3"/>
  <c r="Z56" i="10"/>
  <c r="L66" i="3"/>
  <c r="Z62" i="10"/>
  <c r="L72" i="3"/>
  <c r="Z63" i="10"/>
  <c r="L73" i="3"/>
  <c r="Z64" i="10"/>
  <c r="L74" i="3"/>
  <c r="Z70" i="10"/>
  <c r="L80" i="3"/>
  <c r="Z71" i="10"/>
  <c r="L81" i="3"/>
  <c r="L82" i="3"/>
  <c r="Z72" i="10"/>
  <c r="Z78" i="10"/>
  <c r="L88" i="3"/>
  <c r="Z79" i="10"/>
  <c r="L89" i="3"/>
  <c r="Z80" i="10"/>
  <c r="L90" i="3"/>
  <c r="Z86" i="10"/>
  <c r="L96" i="3"/>
  <c r="Z87" i="10"/>
  <c r="L97" i="3"/>
  <c r="G10" i="3"/>
  <c r="B5" i="1" s="1"/>
  <c r="Z88" i="10"/>
  <c r="L98" i="3"/>
  <c r="Z94" i="10"/>
  <c r="L104" i="3"/>
  <c r="Z95" i="10"/>
  <c r="L105" i="3"/>
  <c r="Z96" i="10"/>
  <c r="L106" i="3"/>
  <c r="Z102" i="10"/>
  <c r="L112" i="3"/>
  <c r="Z103" i="10"/>
  <c r="L113" i="3"/>
  <c r="L114" i="3"/>
  <c r="Z104" i="10"/>
  <c r="Z110" i="10"/>
  <c r="L120" i="3"/>
  <c r="Z111" i="10"/>
  <c r="L121" i="3"/>
  <c r="Z112" i="10"/>
  <c r="L122" i="3"/>
  <c r="T118" i="9"/>
  <c r="T118" i="22"/>
  <c r="AM118" i="10"/>
  <c r="T119" i="9"/>
  <c r="T119" i="22"/>
  <c r="AM119" i="10"/>
  <c r="T120" i="9"/>
  <c r="T120" i="22"/>
  <c r="AM120" i="10"/>
  <c r="T126" i="9"/>
  <c r="T126" i="22"/>
  <c r="AM126" i="10"/>
  <c r="T127" i="9"/>
  <c r="T127" i="22"/>
  <c r="AM127" i="10"/>
  <c r="T128" i="9"/>
  <c r="T128" i="22"/>
  <c r="AM128" i="10"/>
  <c r="T134" i="9"/>
  <c r="T134" i="22"/>
  <c r="AM134" i="10"/>
  <c r="T135" i="9"/>
  <c r="T135" i="22"/>
  <c r="AM135" i="10"/>
  <c r="T136" i="9"/>
  <c r="T136" i="22"/>
  <c r="AM136" i="10"/>
  <c r="T142" i="9"/>
  <c r="T142" i="22"/>
  <c r="AM142" i="10"/>
  <c r="AL143" i="10"/>
  <c r="J12" i="3"/>
  <c r="E9" i="1" s="1"/>
  <c r="T144" i="9"/>
  <c r="T144" i="22"/>
  <c r="AM144" i="10"/>
  <c r="T150" i="9"/>
  <c r="T150" i="22"/>
  <c r="AM150" i="10"/>
  <c r="T151" i="9"/>
  <c r="T151" i="22"/>
  <c r="AM151" i="10"/>
  <c r="T152" i="9"/>
  <c r="T152" i="22"/>
  <c r="AM152" i="10"/>
  <c r="T160" i="9"/>
  <c r="T160" i="22"/>
  <c r="AM160" i="10"/>
  <c r="T168" i="9"/>
  <c r="T168" i="22"/>
  <c r="AM168" i="10"/>
  <c r="AE30" i="10"/>
  <c r="N30" i="9"/>
  <c r="N30" i="22"/>
  <c r="AE31" i="10"/>
  <c r="N31" i="9"/>
  <c r="N31" i="22"/>
  <c r="AE32" i="10"/>
  <c r="N32" i="9"/>
  <c r="N32" i="22"/>
  <c r="AE38" i="10"/>
  <c r="N38" i="9"/>
  <c r="N38" i="22"/>
  <c r="AE39" i="10"/>
  <c r="N39" i="9"/>
  <c r="N39" i="22"/>
  <c r="AE40" i="10"/>
  <c r="N40" i="9"/>
  <c r="N40" i="22"/>
  <c r="AE45" i="10"/>
  <c r="N45" i="9"/>
  <c r="N45" i="22"/>
  <c r="AE53" i="10"/>
  <c r="N53" i="9"/>
  <c r="N53" i="22"/>
  <c r="AE61" i="10"/>
  <c r="N61" i="9"/>
  <c r="N61" i="22"/>
  <c r="AD69" i="10"/>
  <c r="AD183" i="10" s="1"/>
  <c r="H9" i="3"/>
  <c r="C7" i="1" s="1"/>
  <c r="AE77" i="10"/>
  <c r="N77" i="9"/>
  <c r="N77" i="22"/>
  <c r="AE85" i="10"/>
  <c r="N85" i="9"/>
  <c r="N85" i="22"/>
  <c r="AE93" i="10"/>
  <c r="N93" i="9"/>
  <c r="N93" i="22"/>
  <c r="AE101" i="10"/>
  <c r="N101" i="9"/>
  <c r="N101" i="22"/>
  <c r="AE109" i="10"/>
  <c r="N109" i="9"/>
  <c r="N109" i="22"/>
  <c r="Z117" i="10"/>
  <c r="L127" i="3"/>
  <c r="AI125" i="10"/>
  <c r="Q125" i="22"/>
  <c r="Q125" i="9"/>
  <c r="Z133" i="10"/>
  <c r="L143" i="3"/>
  <c r="L151" i="3"/>
  <c r="Z141" i="10"/>
  <c r="AI149" i="10"/>
  <c r="Q149" i="22"/>
  <c r="Q149" i="9"/>
  <c r="L167" i="3"/>
  <c r="Z157" i="10"/>
  <c r="Q158" i="22"/>
  <c r="AI158" i="10"/>
  <c r="Q158" i="9"/>
  <c r="Z159" i="10"/>
  <c r="L169" i="3"/>
  <c r="Z165" i="10"/>
  <c r="L175" i="3"/>
  <c r="Z166" i="10"/>
  <c r="L176" i="3"/>
  <c r="AI167" i="10"/>
  <c r="Q167" i="22"/>
  <c r="Q167" i="9"/>
  <c r="AD29" i="10"/>
  <c r="AD181" i="10" s="1"/>
  <c r="H7" i="3"/>
  <c r="C10" i="1" s="1"/>
  <c r="AE37" i="10"/>
  <c r="N37" i="9"/>
  <c r="N37" i="22"/>
  <c r="AE43" i="10"/>
  <c r="N43" i="9"/>
  <c r="N43" i="22"/>
  <c r="AE44" i="10"/>
  <c r="N44" i="9"/>
  <c r="N44" i="22"/>
  <c r="AE50" i="10"/>
  <c r="N50" i="9"/>
  <c r="N50" i="22"/>
  <c r="AE51" i="10"/>
  <c r="N51" i="9"/>
  <c r="N51" i="22"/>
  <c r="AE52" i="10"/>
  <c r="N52" i="9"/>
  <c r="N52" i="22"/>
  <c r="AE58" i="10"/>
  <c r="N58" i="9"/>
  <c r="N58" i="22"/>
  <c r="AE59" i="10"/>
  <c r="N59" i="9"/>
  <c r="N59" i="22"/>
  <c r="AH57" i="10"/>
  <c r="I8" i="3"/>
  <c r="D11" i="1" s="1"/>
  <c r="AI60" i="10"/>
  <c r="Q60" i="22"/>
  <c r="Q60" i="9"/>
  <c r="Q66" i="9"/>
  <c r="AI66" i="10"/>
  <c r="Q66" i="22"/>
  <c r="T73" i="22"/>
  <c r="T73" i="9"/>
  <c r="AM73" i="10"/>
  <c r="T76" i="9"/>
  <c r="T76" i="22"/>
  <c r="AM76" i="10"/>
  <c r="T82" i="9"/>
  <c r="T82" i="22"/>
  <c r="AM82" i="10"/>
  <c r="V89" i="10"/>
  <c r="J89" i="22"/>
  <c r="W89" i="10"/>
  <c r="U184" i="10"/>
  <c r="J89" i="9"/>
  <c r="Z89" i="10"/>
  <c r="L99" i="3"/>
  <c r="Z92" i="10"/>
  <c r="L102" i="3"/>
  <c r="Z98" i="10"/>
  <c r="L108" i="3"/>
  <c r="AE105" i="10"/>
  <c r="N105" i="9"/>
  <c r="N105" i="22"/>
  <c r="N108" i="9"/>
  <c r="N108" i="22"/>
  <c r="AE108" i="10"/>
  <c r="Z114" i="10"/>
  <c r="L124" i="3"/>
  <c r="AE121" i="10"/>
  <c r="N121" i="9"/>
  <c r="N121" i="22"/>
  <c r="N124" i="9"/>
  <c r="N124" i="22"/>
  <c r="AE124" i="10"/>
  <c r="Z130" i="10"/>
  <c r="L140" i="3"/>
  <c r="AE137" i="10"/>
  <c r="N137" i="9"/>
  <c r="N137" i="22"/>
  <c r="AI140" i="10"/>
  <c r="Q140" i="9"/>
  <c r="Q140" i="22"/>
  <c r="N146" i="9"/>
  <c r="AE146" i="10"/>
  <c r="N146" i="22"/>
  <c r="J153" i="22"/>
  <c r="J153" i="9"/>
  <c r="V153" i="10"/>
  <c r="W153" i="10"/>
  <c r="T153" i="22"/>
  <c r="T153" i="9"/>
  <c r="AM153" i="10"/>
  <c r="T156" i="9"/>
  <c r="T156" i="22"/>
  <c r="AM156" i="10"/>
  <c r="Z163" i="10"/>
  <c r="L173" i="3"/>
  <c r="Z169" i="10"/>
  <c r="L179" i="3"/>
  <c r="Z172" i="10"/>
  <c r="L182" i="3"/>
  <c r="T35" i="9"/>
  <c r="T35" i="22"/>
  <c r="AM35" i="10"/>
  <c r="T75" i="9"/>
  <c r="T75" i="22"/>
  <c r="AM75" i="10"/>
  <c r="T91" i="9"/>
  <c r="T91" i="22"/>
  <c r="AM91" i="10"/>
  <c r="T107" i="9"/>
  <c r="T107" i="22"/>
  <c r="AM107" i="10"/>
  <c r="AE123" i="10"/>
  <c r="N123" i="9"/>
  <c r="N123" i="22"/>
  <c r="AE139" i="10"/>
  <c r="N139" i="9"/>
  <c r="N139" i="22"/>
  <c r="W162" i="10"/>
  <c r="J162" i="22"/>
  <c r="V162" i="10"/>
  <c r="J162" i="9"/>
  <c r="T162" i="9"/>
  <c r="T162" i="22"/>
  <c r="AM162" i="10"/>
  <c r="AE49" i="10"/>
  <c r="N49" i="9"/>
  <c r="N49" i="22"/>
  <c r="Q65" i="22"/>
  <c r="Q65" i="9"/>
  <c r="AI65" i="10"/>
  <c r="AI68" i="10"/>
  <c r="Q68" i="22"/>
  <c r="Q68" i="9"/>
  <c r="Q74" i="9"/>
  <c r="AI74" i="10"/>
  <c r="Q74" i="22"/>
  <c r="T81" i="22"/>
  <c r="T81" i="9"/>
  <c r="AM81" i="10"/>
  <c r="T84" i="9"/>
  <c r="T84" i="22"/>
  <c r="AM84" i="10"/>
  <c r="T90" i="9"/>
  <c r="T90" i="22"/>
  <c r="AM90" i="10"/>
  <c r="W97" i="10"/>
  <c r="J97" i="22"/>
  <c r="J97" i="9"/>
  <c r="V97" i="10"/>
  <c r="Z97" i="10"/>
  <c r="L107" i="3"/>
  <c r="L110" i="3"/>
  <c r="Z100" i="10"/>
  <c r="Z106" i="10"/>
  <c r="L116" i="3"/>
  <c r="AE113" i="10"/>
  <c r="N113" i="9"/>
  <c r="N113" i="22"/>
  <c r="Q116" i="9"/>
  <c r="AI116" i="10"/>
  <c r="Q116" i="22"/>
  <c r="Q122" i="9"/>
  <c r="AI122" i="10"/>
  <c r="Q122" i="22"/>
  <c r="AI129" i="10"/>
  <c r="Q129" i="9"/>
  <c r="Q129" i="22"/>
  <c r="Q132" i="9"/>
  <c r="AI132" i="10"/>
  <c r="Q132" i="22"/>
  <c r="Q138" i="9"/>
  <c r="AI138" i="10"/>
  <c r="Q138" i="22"/>
  <c r="AI145" i="10"/>
  <c r="Q145" i="9"/>
  <c r="Q145" i="22"/>
  <c r="Q148" i="9"/>
  <c r="AI148" i="10"/>
  <c r="Q148" i="22"/>
  <c r="W155" i="10"/>
  <c r="J155" i="22"/>
  <c r="V155" i="10"/>
  <c r="J155" i="9"/>
  <c r="T155" i="9"/>
  <c r="T155" i="22"/>
  <c r="AM155" i="10"/>
  <c r="AI161" i="10"/>
  <c r="Q161" i="22"/>
  <c r="Q161" i="9"/>
  <c r="Q164" i="9"/>
  <c r="AI164" i="10"/>
  <c r="Q164" i="22"/>
  <c r="Q171" i="9"/>
  <c r="AI171" i="10"/>
  <c r="Q171" i="22"/>
  <c r="AI174" i="10"/>
  <c r="Q174" i="22"/>
  <c r="Q174" i="9"/>
  <c r="T83" i="9"/>
  <c r="T83" i="22"/>
  <c r="AM83" i="10"/>
  <c r="AI147" i="10"/>
  <c r="Q147" i="9"/>
  <c r="Q147" i="22"/>
  <c r="N154" i="9"/>
  <c r="AE154" i="10"/>
  <c r="N154" i="22"/>
  <c r="J173" i="22"/>
  <c r="J173" i="9"/>
  <c r="V173" i="10"/>
  <c r="W173" i="10"/>
  <c r="T173" i="22"/>
  <c r="T173" i="9"/>
  <c r="AM173" i="10"/>
  <c r="AE34" i="10"/>
  <c r="N34" i="9"/>
  <c r="N34" i="22"/>
  <c r="Q36" i="9"/>
  <c r="AI36" i="10"/>
  <c r="Q36" i="22"/>
  <c r="T67" i="9"/>
  <c r="T67" i="22"/>
  <c r="AM67" i="10"/>
  <c r="AI131" i="10"/>
  <c r="Q131" i="9"/>
  <c r="Q131" i="22"/>
  <c r="W170" i="10"/>
  <c r="J170" i="22"/>
  <c r="V170" i="10"/>
  <c r="J170" i="9"/>
  <c r="T170" i="9"/>
  <c r="T170" i="22"/>
  <c r="AM170" i="10"/>
  <c r="Z115" i="10"/>
  <c r="G11" i="3"/>
  <c r="B8" i="1" s="1"/>
  <c r="L125" i="3"/>
  <c r="U183" i="10"/>
  <c r="T99" i="9"/>
  <c r="T99" i="22"/>
  <c r="AM99" i="10"/>
  <c r="AE8" i="10"/>
  <c r="P8" i="9" s="1"/>
  <c r="AI21" i="10"/>
  <c r="Q21" i="22"/>
  <c r="Q21" i="9"/>
  <c r="AE10" i="10"/>
  <c r="N10" i="22"/>
  <c r="N12" i="22"/>
  <c r="AE18" i="10"/>
  <c r="N18" i="22"/>
  <c r="L30" i="3"/>
  <c r="Z20" i="10"/>
  <c r="T26" i="9"/>
  <c r="T26" i="22"/>
  <c r="AM26" i="10"/>
  <c r="Z27" i="10"/>
  <c r="L37" i="3"/>
  <c r="T16" i="22"/>
  <c r="T16" i="9"/>
  <c r="AM16" i="10"/>
  <c r="Q23" i="22"/>
  <c r="Q23" i="9"/>
  <c r="AI23" i="10"/>
  <c r="G25" i="22"/>
  <c r="G25" i="9"/>
  <c r="O25" i="10"/>
  <c r="J15" i="22"/>
  <c r="J15" i="9"/>
  <c r="W15" i="10"/>
  <c r="V15" i="10"/>
  <c r="L32" i="3"/>
  <c r="Z22" i="10"/>
  <c r="T7" i="22"/>
  <c r="T7" i="9"/>
  <c r="AM7" i="10"/>
  <c r="J9" i="22"/>
  <c r="W9" i="10"/>
  <c r="J9" i="9"/>
  <c r="V9" i="10"/>
  <c r="L19" i="3"/>
  <c r="Z9" i="10"/>
  <c r="H180" i="10"/>
  <c r="E182" i="22"/>
  <c r="E210" i="22" s="1"/>
  <c r="E182" i="9"/>
  <c r="E210" i="9" s="1"/>
  <c r="F204" i="10"/>
  <c r="G180" i="10"/>
  <c r="F188" i="10"/>
  <c r="O24" i="10"/>
  <c r="G24" i="22"/>
  <c r="G24" i="9"/>
  <c r="AE17" i="10"/>
  <c r="N17" i="22"/>
  <c r="J14" i="9"/>
  <c r="V14" i="10"/>
  <c r="J14" i="22"/>
  <c r="W14" i="10"/>
  <c r="Z14" i="10"/>
  <c r="L24" i="3"/>
  <c r="L34" i="3"/>
  <c r="Z24" i="10"/>
  <c r="AE16" i="10"/>
  <c r="O16" i="9" s="1"/>
  <c r="T5" i="9"/>
  <c r="T5" i="22"/>
  <c r="AM5" i="10"/>
  <c r="T13" i="9"/>
  <c r="T13" i="22"/>
  <c r="AM13" i="10"/>
  <c r="L31" i="3"/>
  <c r="Z21" i="10"/>
  <c r="L14" i="3"/>
  <c r="Z4" i="10"/>
  <c r="Z10" i="10"/>
  <c r="L20" i="3"/>
  <c r="L21" i="3"/>
  <c r="Z11" i="10"/>
  <c r="Z12" i="10"/>
  <c r="L22" i="3"/>
  <c r="L28" i="3"/>
  <c r="Z18" i="10"/>
  <c r="Q19" i="22"/>
  <c r="Q19" i="9"/>
  <c r="AI19" i="10"/>
  <c r="Q20" i="22"/>
  <c r="Q20" i="9"/>
  <c r="AI20" i="10"/>
  <c r="Q26" i="9"/>
  <c r="AI26" i="10"/>
  <c r="Q26" i="22"/>
  <c r="Q27" i="22"/>
  <c r="Q27" i="9"/>
  <c r="AI27" i="10"/>
  <c r="Q28" i="22"/>
  <c r="Q28" i="9"/>
  <c r="AI28" i="10"/>
  <c r="AI16" i="10"/>
  <c r="Q16" i="22"/>
  <c r="Q16" i="9"/>
  <c r="Z23" i="10"/>
  <c r="L33" i="3"/>
  <c r="G27" i="22"/>
  <c r="G27" i="9"/>
  <c r="O27" i="10"/>
  <c r="G23" i="22"/>
  <c r="G23" i="9"/>
  <c r="O23" i="10"/>
  <c r="AI8" i="10"/>
  <c r="Q8" i="22"/>
  <c r="Q8" i="9"/>
  <c r="AM15" i="10"/>
  <c r="T15" i="22"/>
  <c r="T15" i="9"/>
  <c r="J22" i="22"/>
  <c r="W22" i="10"/>
  <c r="J22" i="9"/>
  <c r="V22" i="10"/>
  <c r="Q22" i="9"/>
  <c r="AI22" i="10"/>
  <c r="Q22" i="22"/>
  <c r="Q25" i="22"/>
  <c r="Q25" i="9"/>
  <c r="AI25" i="10"/>
  <c r="AI7" i="10"/>
  <c r="Q7" i="22"/>
  <c r="Q7" i="9"/>
  <c r="T9" i="9"/>
  <c r="T9" i="22"/>
  <c r="AM9" i="10"/>
  <c r="G20" i="22"/>
  <c r="G20" i="9"/>
  <c r="O20" i="10"/>
  <c r="Z17" i="10"/>
  <c r="L27" i="3"/>
  <c r="W6" i="10"/>
  <c r="J6" i="22"/>
  <c r="J6" i="9"/>
  <c r="U180" i="10"/>
  <c r="V6" i="10"/>
  <c r="U176" i="10"/>
  <c r="Z6" i="10"/>
  <c r="L16" i="3"/>
  <c r="T14" i="9"/>
  <c r="AM14" i="10"/>
  <c r="T14" i="22"/>
  <c r="V24" i="10"/>
  <c r="J24" i="22"/>
  <c r="J24" i="9"/>
  <c r="W24" i="10"/>
  <c r="Q24" i="9"/>
  <c r="AI24" i="10"/>
  <c r="Q24" i="22"/>
  <c r="H14" i="22"/>
  <c r="H14" i="9"/>
  <c r="L15" i="3"/>
  <c r="Z5" i="10"/>
  <c r="Z13" i="10"/>
  <c r="L23" i="3"/>
  <c r="AD4" i="10"/>
  <c r="N11" i="22"/>
  <c r="N11" i="9"/>
  <c r="AE11" i="10"/>
  <c r="T19" i="9"/>
  <c r="T19" i="22"/>
  <c r="AM19" i="10"/>
  <c r="AE28" i="10"/>
  <c r="N28" i="22"/>
  <c r="N28" i="9"/>
  <c r="AE12" i="10"/>
  <c r="O12" i="22" s="1"/>
  <c r="Q5" i="22"/>
  <c r="Q5" i="9"/>
  <c r="AI5" i="10"/>
  <c r="AI13" i="10"/>
  <c r="Q13" i="22"/>
  <c r="Q13" i="9"/>
  <c r="T21" i="9"/>
  <c r="T21" i="22"/>
  <c r="AM21" i="10"/>
  <c r="AL4" i="10"/>
  <c r="T10" i="9"/>
  <c r="T10" i="22"/>
  <c r="AM10" i="10"/>
  <c r="AM11" i="10"/>
  <c r="T11" i="9"/>
  <c r="T11" i="22"/>
  <c r="T12" i="22"/>
  <c r="T12" i="9"/>
  <c r="AM12" i="10"/>
  <c r="T18" i="9"/>
  <c r="T18" i="22"/>
  <c r="AM18" i="10"/>
  <c r="AE19" i="10"/>
  <c r="N19" i="22"/>
  <c r="N19" i="9"/>
  <c r="T20" i="22"/>
  <c r="T20" i="9"/>
  <c r="AM20" i="10"/>
  <c r="AE26" i="10"/>
  <c r="N26" i="22"/>
  <c r="N26" i="9"/>
  <c r="AM27" i="10"/>
  <c r="T27" i="9"/>
  <c r="T27" i="22"/>
  <c r="Z28" i="10"/>
  <c r="L38" i="3"/>
  <c r="G8" i="9"/>
  <c r="G8" i="22"/>
  <c r="O8" i="10"/>
  <c r="N16" i="22"/>
  <c r="AM23" i="10"/>
  <c r="T23" i="22"/>
  <c r="T23" i="9"/>
  <c r="G12" i="9"/>
  <c r="G12" i="22"/>
  <c r="O12" i="10"/>
  <c r="Q15" i="22"/>
  <c r="Q15" i="9"/>
  <c r="AI15" i="10"/>
  <c r="AE22" i="10"/>
  <c r="N22" i="22"/>
  <c r="N22" i="9"/>
  <c r="L35" i="3"/>
  <c r="Z25" i="10"/>
  <c r="K176" i="10"/>
  <c r="L176" i="10"/>
  <c r="F176" i="22"/>
  <c r="F176" i="9"/>
  <c r="N176" i="10"/>
  <c r="S176" i="10"/>
  <c r="I176" i="22"/>
  <c r="I176" i="9"/>
  <c r="R176" i="10"/>
  <c r="G17" i="9"/>
  <c r="O17" i="10"/>
  <c r="G17" i="22"/>
  <c r="N7" i="22"/>
  <c r="N7" i="9"/>
  <c r="AI9" i="10"/>
  <c r="Q9" i="22"/>
  <c r="Q9" i="9"/>
  <c r="R180" i="10"/>
  <c r="Q204" i="10"/>
  <c r="Q188" i="10"/>
  <c r="I182" i="9"/>
  <c r="F5" i="32" s="1"/>
  <c r="F13" i="32" s="1"/>
  <c r="S180" i="10"/>
  <c r="I182" i="22"/>
  <c r="T17" i="9"/>
  <c r="T17" i="22"/>
  <c r="AM17" i="10"/>
  <c r="G28" i="22"/>
  <c r="O28" i="10"/>
  <c r="G28" i="9"/>
  <c r="AL6" i="10"/>
  <c r="Q14" i="9"/>
  <c r="AI14" i="10"/>
  <c r="Q14" i="22"/>
  <c r="AE24" i="10"/>
  <c r="N24" i="22"/>
  <c r="N24" i="9"/>
  <c r="J23" i="22"/>
  <c r="W23" i="10"/>
  <c r="J23" i="9"/>
  <c r="V23" i="10"/>
  <c r="O7" i="10"/>
  <c r="G7" i="9"/>
  <c r="G7" i="22"/>
  <c r="T8" i="22"/>
  <c r="AM8" i="10"/>
  <c r="T8" i="9"/>
  <c r="Z15" i="10"/>
  <c r="L25" i="3"/>
  <c r="AE25" i="10"/>
  <c r="N25" i="22"/>
  <c r="N25" i="9"/>
  <c r="AD6" i="10"/>
  <c r="AE15" i="10"/>
  <c r="P15" i="22" s="1"/>
  <c r="N18" i="9"/>
  <c r="N12" i="9"/>
  <c r="AE5" i="10"/>
  <c r="N5" i="9"/>
  <c r="AE13" i="10"/>
  <c r="N13" i="22"/>
  <c r="N13" i="9"/>
  <c r="AE21" i="10"/>
  <c r="N21" i="22"/>
  <c r="N21" i="9"/>
  <c r="AH4" i="10"/>
  <c r="AI10" i="10"/>
  <c r="Q10" i="22"/>
  <c r="Q10" i="9"/>
  <c r="AI11" i="10"/>
  <c r="Q11" i="22"/>
  <c r="Q11" i="9"/>
  <c r="AI12" i="10"/>
  <c r="Q12" i="22"/>
  <c r="Q12" i="9"/>
  <c r="AI18" i="10"/>
  <c r="Q18" i="22"/>
  <c r="Q18" i="9"/>
  <c r="L29" i="3"/>
  <c r="Z19" i="10"/>
  <c r="AE20" i="10"/>
  <c r="N20" i="22"/>
  <c r="N20" i="9"/>
  <c r="L36" i="3"/>
  <c r="Z26" i="10"/>
  <c r="AE27" i="10"/>
  <c r="N27" i="22"/>
  <c r="N27" i="9"/>
  <c r="T28" i="22"/>
  <c r="T28" i="9"/>
  <c r="AM28" i="10"/>
  <c r="V16" i="10"/>
  <c r="W16" i="10"/>
  <c r="J16" i="22"/>
  <c r="J16" i="9"/>
  <c r="L26" i="3"/>
  <c r="Z16" i="10"/>
  <c r="AE23" i="10"/>
  <c r="N23" i="22"/>
  <c r="N23" i="9"/>
  <c r="G11" i="22"/>
  <c r="O11" i="10"/>
  <c r="G11" i="9"/>
  <c r="J8" i="22"/>
  <c r="J8" i="9"/>
  <c r="W8" i="10"/>
  <c r="V8" i="10"/>
  <c r="Z8" i="10"/>
  <c r="L18" i="3"/>
  <c r="N15" i="22"/>
  <c r="T22" i="9"/>
  <c r="AM22" i="10"/>
  <c r="T22" i="22"/>
  <c r="T25" i="9"/>
  <c r="T25" i="22"/>
  <c r="AM25" i="10"/>
  <c r="J204" i="10"/>
  <c r="L180" i="10"/>
  <c r="K180" i="10"/>
  <c r="F182" i="9"/>
  <c r="F210" i="9" s="1"/>
  <c r="N180" i="10"/>
  <c r="J188" i="10"/>
  <c r="F182" i="22"/>
  <c r="F210" i="22" s="1"/>
  <c r="J7" i="9"/>
  <c r="V7" i="10"/>
  <c r="J7" i="22"/>
  <c r="W7" i="10"/>
  <c r="L17" i="3"/>
  <c r="Z7" i="10"/>
  <c r="AE9" i="10"/>
  <c r="N9" i="22"/>
  <c r="N9" i="9"/>
  <c r="E3" i="3"/>
  <c r="Q17" i="22"/>
  <c r="Q17" i="9"/>
  <c r="AI17" i="10"/>
  <c r="AH6" i="10"/>
  <c r="AE14" i="10"/>
  <c r="N14" i="22"/>
  <c r="N14" i="9"/>
  <c r="T24" i="22"/>
  <c r="T24" i="9"/>
  <c r="AM24" i="10"/>
  <c r="O10" i="10"/>
  <c r="G10" i="22"/>
  <c r="G10" i="9"/>
  <c r="P16" i="22"/>
  <c r="P15" i="9"/>
  <c r="O7" i="22"/>
  <c r="O7" i="9"/>
  <c r="P7" i="22"/>
  <c r="P7" i="9"/>
  <c r="O8" i="22"/>
  <c r="P8" i="22"/>
  <c r="H128" i="9" l="1"/>
  <c r="H128" i="22"/>
  <c r="P16" i="9"/>
  <c r="O16" i="22"/>
  <c r="H16" i="9"/>
  <c r="H16" i="22"/>
  <c r="H36" i="22"/>
  <c r="H36" i="9"/>
  <c r="H42" i="22"/>
  <c r="H42" i="9"/>
  <c r="N210" i="10"/>
  <c r="G47" i="20" s="1"/>
  <c r="H166" i="22"/>
  <c r="H166" i="9"/>
  <c r="L210" i="10"/>
  <c r="H26" i="9"/>
  <c r="H26" i="22"/>
  <c r="H140" i="22"/>
  <c r="H140" i="9"/>
  <c r="H156" i="22"/>
  <c r="H156" i="9"/>
  <c r="H33" i="9"/>
  <c r="H33" i="22"/>
  <c r="H154" i="22"/>
  <c r="H154" i="9"/>
  <c r="H148" i="22"/>
  <c r="H148" i="9"/>
  <c r="H146" i="9"/>
  <c r="H146" i="22"/>
  <c r="H170" i="9"/>
  <c r="H170" i="22"/>
  <c r="H58" i="9"/>
  <c r="H58" i="22"/>
  <c r="H124" i="22"/>
  <c r="H124" i="9"/>
  <c r="H125" i="22"/>
  <c r="H125" i="9"/>
  <c r="H130" i="9"/>
  <c r="H130" i="22"/>
  <c r="H134" i="22"/>
  <c r="H134" i="9"/>
  <c r="H136" i="22"/>
  <c r="H136" i="9"/>
  <c r="H208" i="10"/>
  <c r="H98" i="22"/>
  <c r="H98" i="9"/>
  <c r="H171" i="9"/>
  <c r="H171" i="22"/>
  <c r="H30" i="22"/>
  <c r="H30" i="9"/>
  <c r="O186" i="10"/>
  <c r="H188" i="9" s="1"/>
  <c r="G185" i="9"/>
  <c r="G185" i="22"/>
  <c r="I212" i="22"/>
  <c r="R206" i="10"/>
  <c r="O8" i="9"/>
  <c r="N205" i="10"/>
  <c r="G211" i="9" s="1"/>
  <c r="K205" i="10"/>
  <c r="H110" i="22"/>
  <c r="H110" i="9"/>
  <c r="H106" i="22"/>
  <c r="H106" i="9"/>
  <c r="H142" i="9"/>
  <c r="H142" i="22"/>
  <c r="H94" i="22"/>
  <c r="H94" i="9"/>
  <c r="H150" i="22"/>
  <c r="H150" i="9"/>
  <c r="H152" i="22"/>
  <c r="H152" i="9"/>
  <c r="H183" i="9"/>
  <c r="H38" i="22"/>
  <c r="H38" i="9"/>
  <c r="H209" i="10"/>
  <c r="G209" i="10"/>
  <c r="H57" i="22"/>
  <c r="H57" i="9"/>
  <c r="G183" i="9"/>
  <c r="H41" i="22"/>
  <c r="H41" i="9"/>
  <c r="G183" i="22"/>
  <c r="V4" i="3"/>
  <c r="U4" i="3"/>
  <c r="G188" i="9"/>
  <c r="O15" i="9"/>
  <c r="O15" i="22"/>
  <c r="H210" i="10"/>
  <c r="G210" i="10"/>
  <c r="H206" i="10"/>
  <c r="G206" i="10"/>
  <c r="G184" i="9"/>
  <c r="O182" i="10"/>
  <c r="G184" i="22"/>
  <c r="H66" i="22"/>
  <c r="H66" i="9"/>
  <c r="H144" i="22"/>
  <c r="H144" i="9"/>
  <c r="I214" i="22"/>
  <c r="R208" i="10"/>
  <c r="S208" i="10"/>
  <c r="I214" i="9"/>
  <c r="H92" i="22"/>
  <c r="H92" i="9"/>
  <c r="H34" i="22"/>
  <c r="H34" i="9"/>
  <c r="P12" i="22"/>
  <c r="S210" i="10"/>
  <c r="I216" i="22"/>
  <c r="I216" i="9"/>
  <c r="R210" i="10"/>
  <c r="L207" i="10"/>
  <c r="K207" i="10"/>
  <c r="G31" i="20"/>
  <c r="G213" i="22"/>
  <c r="O207" i="10"/>
  <c r="G213" i="9"/>
  <c r="G33" i="20"/>
  <c r="H70" i="22"/>
  <c r="H70" i="9"/>
  <c r="H185" i="9"/>
  <c r="H185" i="22"/>
  <c r="G216" i="9"/>
  <c r="G216" i="22"/>
  <c r="G212" i="22"/>
  <c r="G212" i="9"/>
  <c r="G65" i="20"/>
  <c r="G63" i="20"/>
  <c r="O206" i="10"/>
  <c r="J204" i="22"/>
  <c r="J204" i="9"/>
  <c r="O12" i="9"/>
  <c r="P12" i="9"/>
  <c r="G5" i="1"/>
  <c r="AD205" i="10"/>
  <c r="AE181" i="10"/>
  <c r="N183" i="22"/>
  <c r="N183" i="9"/>
  <c r="N188" i="9"/>
  <c r="AE186" i="10"/>
  <c r="N188" i="22"/>
  <c r="AD210" i="10"/>
  <c r="R174" i="9"/>
  <c r="S174" i="9"/>
  <c r="R174" i="22"/>
  <c r="S174" i="22"/>
  <c r="V67" i="9"/>
  <c r="U67" i="9"/>
  <c r="V67" i="22"/>
  <c r="U67" i="22"/>
  <c r="R36" i="9"/>
  <c r="S36" i="9"/>
  <c r="R36" i="22"/>
  <c r="S36" i="22"/>
  <c r="O34" i="22"/>
  <c r="P34" i="9"/>
  <c r="O34" i="9"/>
  <c r="P34" i="22"/>
  <c r="S164" i="9"/>
  <c r="R164" i="22"/>
  <c r="S164" i="22"/>
  <c r="R164" i="9"/>
  <c r="R161" i="22"/>
  <c r="S161" i="22"/>
  <c r="R161" i="9"/>
  <c r="S161" i="9"/>
  <c r="R122" i="22"/>
  <c r="S122" i="22"/>
  <c r="R122" i="9"/>
  <c r="S122" i="9"/>
  <c r="U81" i="9"/>
  <c r="V81" i="9"/>
  <c r="U81" i="22"/>
  <c r="V81" i="22"/>
  <c r="R74" i="22"/>
  <c r="S74" i="22"/>
  <c r="S74" i="9"/>
  <c r="R74" i="9"/>
  <c r="R68" i="22"/>
  <c r="R68" i="9"/>
  <c r="S68" i="9"/>
  <c r="S68" i="22"/>
  <c r="O139" i="9"/>
  <c r="P139" i="9"/>
  <c r="O139" i="22"/>
  <c r="P139" i="22"/>
  <c r="V107" i="22"/>
  <c r="U107" i="9"/>
  <c r="V107" i="9"/>
  <c r="U107" i="22"/>
  <c r="O137" i="9"/>
  <c r="P137" i="9"/>
  <c r="O137" i="22"/>
  <c r="P137" i="22"/>
  <c r="O121" i="9"/>
  <c r="P121" i="9"/>
  <c r="O121" i="22"/>
  <c r="P121" i="22"/>
  <c r="O105" i="22"/>
  <c r="O105" i="9"/>
  <c r="P105" i="9"/>
  <c r="P105" i="22"/>
  <c r="AA92" i="10"/>
  <c r="K92" i="22"/>
  <c r="K92" i="9"/>
  <c r="J186" i="22"/>
  <c r="W184" i="10"/>
  <c r="V184" i="10"/>
  <c r="U208" i="10"/>
  <c r="J186" i="9"/>
  <c r="V82" i="22"/>
  <c r="U82" i="9"/>
  <c r="V82" i="9"/>
  <c r="U82" i="22"/>
  <c r="AH182" i="10"/>
  <c r="AI57" i="10"/>
  <c r="Q57" i="22"/>
  <c r="Q57" i="9"/>
  <c r="P51" i="9"/>
  <c r="P51" i="22"/>
  <c r="O51" i="22"/>
  <c r="O51" i="9"/>
  <c r="P37" i="22"/>
  <c r="P37" i="9"/>
  <c r="O37" i="9"/>
  <c r="O37" i="22"/>
  <c r="AA141" i="10"/>
  <c r="K141" i="22"/>
  <c r="K141" i="9"/>
  <c r="AA117" i="10"/>
  <c r="K117" i="22"/>
  <c r="K117" i="9"/>
  <c r="O85" i="22"/>
  <c r="P85" i="22"/>
  <c r="O85" i="9"/>
  <c r="P85" i="9"/>
  <c r="N185" i="9"/>
  <c r="AD207" i="10"/>
  <c r="AE183" i="10"/>
  <c r="N185" i="22"/>
  <c r="O53" i="22"/>
  <c r="P53" i="9"/>
  <c r="P53" i="22"/>
  <c r="O53" i="9"/>
  <c r="O38" i="22"/>
  <c r="P38" i="9"/>
  <c r="O38" i="9"/>
  <c r="P38" i="22"/>
  <c r="U152" i="22"/>
  <c r="V152" i="22"/>
  <c r="V152" i="9"/>
  <c r="U152" i="9"/>
  <c r="V135" i="22"/>
  <c r="U135" i="9"/>
  <c r="U135" i="22"/>
  <c r="V135" i="9"/>
  <c r="V126" i="9"/>
  <c r="U126" i="22"/>
  <c r="V126" i="22"/>
  <c r="U126" i="9"/>
  <c r="K86" i="22"/>
  <c r="K86" i="9"/>
  <c r="AA86" i="10"/>
  <c r="K79" i="9"/>
  <c r="AA79" i="10"/>
  <c r="K79" i="22"/>
  <c r="K70" i="22"/>
  <c r="K70" i="9"/>
  <c r="AA70" i="10"/>
  <c r="K63" i="9"/>
  <c r="AA63" i="10"/>
  <c r="K63" i="22"/>
  <c r="AA56" i="10"/>
  <c r="K56" i="22"/>
  <c r="K56" i="9"/>
  <c r="K54" i="22"/>
  <c r="K54" i="9"/>
  <c r="AA54" i="10"/>
  <c r="K47" i="9"/>
  <c r="AA47" i="10"/>
  <c r="K47" i="22"/>
  <c r="K41" i="22"/>
  <c r="K41" i="9"/>
  <c r="AA41" i="10"/>
  <c r="O42" i="22"/>
  <c r="P42" i="9"/>
  <c r="O42" i="9"/>
  <c r="P42" i="22"/>
  <c r="AD185" i="10"/>
  <c r="AE115" i="10"/>
  <c r="N115" i="9"/>
  <c r="N115" i="22"/>
  <c r="V36" i="22"/>
  <c r="U36" i="22"/>
  <c r="V36" i="9"/>
  <c r="U36" i="9"/>
  <c r="U154" i="9"/>
  <c r="V154" i="9"/>
  <c r="U154" i="22"/>
  <c r="V154" i="22"/>
  <c r="U148" i="9"/>
  <c r="V148" i="9"/>
  <c r="U148" i="22"/>
  <c r="V148" i="22"/>
  <c r="O138" i="22"/>
  <c r="P138" i="22"/>
  <c r="P138" i="9"/>
  <c r="O138" i="9"/>
  <c r="O106" i="22"/>
  <c r="P106" i="9"/>
  <c r="P106" i="22"/>
  <c r="O106" i="9"/>
  <c r="U65" i="9"/>
  <c r="U65" i="22"/>
  <c r="V65" i="9"/>
  <c r="V65" i="22"/>
  <c r="V139" i="22"/>
  <c r="V139" i="9"/>
  <c r="U139" i="22"/>
  <c r="U139" i="9"/>
  <c r="AA156" i="10"/>
  <c r="K156" i="9"/>
  <c r="K156" i="22"/>
  <c r="R121" i="22"/>
  <c r="S121" i="22"/>
  <c r="S121" i="9"/>
  <c r="R121" i="9"/>
  <c r="K82" i="22"/>
  <c r="K82" i="9"/>
  <c r="AA82" i="10"/>
  <c r="K73" i="22"/>
  <c r="K73" i="9"/>
  <c r="AA73" i="10"/>
  <c r="U60" i="9"/>
  <c r="U60" i="22"/>
  <c r="V60" i="9"/>
  <c r="V60" i="22"/>
  <c r="T57" i="22"/>
  <c r="T57" i="9"/>
  <c r="AL182" i="10"/>
  <c r="AM57" i="10"/>
  <c r="R58" i="9"/>
  <c r="R58" i="22"/>
  <c r="S58" i="9"/>
  <c r="S58" i="22"/>
  <c r="R44" i="9"/>
  <c r="R44" i="22"/>
  <c r="S44" i="22"/>
  <c r="S44" i="9"/>
  <c r="AA149" i="10"/>
  <c r="K149" i="22"/>
  <c r="K149" i="9"/>
  <c r="AA125" i="10"/>
  <c r="K125" i="22"/>
  <c r="K125" i="9"/>
  <c r="S77" i="22"/>
  <c r="R77" i="22"/>
  <c r="R77" i="9"/>
  <c r="S77" i="9"/>
  <c r="AH183" i="10"/>
  <c r="AI69" i="10"/>
  <c r="Q69" i="22"/>
  <c r="Q69" i="9"/>
  <c r="R40" i="9"/>
  <c r="S40" i="22"/>
  <c r="R40" i="22"/>
  <c r="S40" i="9"/>
  <c r="S31" i="22"/>
  <c r="R31" i="9"/>
  <c r="R31" i="22"/>
  <c r="S31" i="9"/>
  <c r="AA168" i="10"/>
  <c r="K168" i="22"/>
  <c r="K168" i="9"/>
  <c r="S152" i="22"/>
  <c r="R152" i="9"/>
  <c r="S152" i="9"/>
  <c r="R152" i="22"/>
  <c r="R127" i="22"/>
  <c r="S127" i="22"/>
  <c r="R127" i="9"/>
  <c r="S127" i="9"/>
  <c r="AA120" i="10"/>
  <c r="K120" i="22"/>
  <c r="K120" i="9"/>
  <c r="R119" i="22"/>
  <c r="S119" i="22"/>
  <c r="S119" i="9"/>
  <c r="R119" i="9"/>
  <c r="O112" i="22"/>
  <c r="P112" i="22"/>
  <c r="P112" i="9"/>
  <c r="O112" i="9"/>
  <c r="O104" i="22"/>
  <c r="P104" i="9"/>
  <c r="O104" i="9"/>
  <c r="P104" i="22"/>
  <c r="O103" i="22"/>
  <c r="O103" i="9"/>
  <c r="P103" i="22"/>
  <c r="P103" i="9"/>
  <c r="P80" i="22"/>
  <c r="P80" i="9"/>
  <c r="O80" i="22"/>
  <c r="O80" i="9"/>
  <c r="O71" i="22"/>
  <c r="O71" i="9"/>
  <c r="P71" i="22"/>
  <c r="P71" i="9"/>
  <c r="P62" i="22"/>
  <c r="P62" i="9"/>
  <c r="O62" i="9"/>
  <c r="O62" i="22"/>
  <c r="O48" i="22"/>
  <c r="P48" i="9"/>
  <c r="P48" i="22"/>
  <c r="O48" i="9"/>
  <c r="O33" i="9"/>
  <c r="P33" i="22"/>
  <c r="O33" i="22"/>
  <c r="P33" i="9"/>
  <c r="P99" i="22"/>
  <c r="P99" i="9"/>
  <c r="O99" i="22"/>
  <c r="O99" i="9"/>
  <c r="U174" i="22"/>
  <c r="V174" i="9"/>
  <c r="V174" i="22"/>
  <c r="U174" i="9"/>
  <c r="AA148" i="10"/>
  <c r="K148" i="9"/>
  <c r="K148" i="22"/>
  <c r="O90" i="22"/>
  <c r="P90" i="22"/>
  <c r="P90" i="9"/>
  <c r="O90" i="9"/>
  <c r="K65" i="22"/>
  <c r="K65" i="9"/>
  <c r="AA65" i="10"/>
  <c r="R139" i="22"/>
  <c r="S139" i="22"/>
  <c r="R139" i="9"/>
  <c r="S139" i="9"/>
  <c r="U169" i="9"/>
  <c r="V169" i="9"/>
  <c r="U169" i="22"/>
  <c r="V169" i="22"/>
  <c r="R163" i="22"/>
  <c r="S163" i="22"/>
  <c r="R163" i="9"/>
  <c r="S163" i="9"/>
  <c r="S156" i="9"/>
  <c r="R156" i="22"/>
  <c r="S156" i="22"/>
  <c r="R156" i="9"/>
  <c r="AA140" i="10"/>
  <c r="K140" i="9"/>
  <c r="K140" i="22"/>
  <c r="U130" i="9"/>
  <c r="U130" i="22"/>
  <c r="V130" i="22"/>
  <c r="V130" i="9"/>
  <c r="U108" i="9"/>
  <c r="U108" i="22"/>
  <c r="V108" i="9"/>
  <c r="V108" i="22"/>
  <c r="R98" i="22"/>
  <c r="S98" i="22"/>
  <c r="R98" i="9"/>
  <c r="S98" i="9"/>
  <c r="S89" i="9"/>
  <c r="R89" i="22"/>
  <c r="S89" i="22"/>
  <c r="R89" i="9"/>
  <c r="P76" i="22"/>
  <c r="P76" i="9"/>
  <c r="O76" i="22"/>
  <c r="O76" i="9"/>
  <c r="K66" i="22"/>
  <c r="K66" i="9"/>
  <c r="AA66" i="10"/>
  <c r="J184" i="22"/>
  <c r="W182" i="10"/>
  <c r="U206" i="10"/>
  <c r="J184" i="9"/>
  <c r="V182" i="10"/>
  <c r="V59" i="9"/>
  <c r="U59" i="9"/>
  <c r="V59" i="22"/>
  <c r="U59" i="22"/>
  <c r="V50" i="22"/>
  <c r="U50" i="9"/>
  <c r="V50" i="9"/>
  <c r="U50" i="22"/>
  <c r="P159" i="22"/>
  <c r="P159" i="9"/>
  <c r="O159" i="22"/>
  <c r="O159" i="9"/>
  <c r="R133" i="22"/>
  <c r="S133" i="22"/>
  <c r="R133" i="9"/>
  <c r="S133" i="9"/>
  <c r="V85" i="22"/>
  <c r="U85" i="9"/>
  <c r="V85" i="9"/>
  <c r="U85" i="22"/>
  <c r="U61" i="22"/>
  <c r="V61" i="9"/>
  <c r="V61" i="22"/>
  <c r="U61" i="9"/>
  <c r="U39" i="9"/>
  <c r="U39" i="22"/>
  <c r="V39" i="9"/>
  <c r="V39" i="22"/>
  <c r="V30" i="9"/>
  <c r="U30" i="22"/>
  <c r="U30" i="9"/>
  <c r="V30" i="22"/>
  <c r="S168" i="22"/>
  <c r="R168" i="9"/>
  <c r="S168" i="9"/>
  <c r="R168" i="22"/>
  <c r="O128" i="22"/>
  <c r="P128" i="9"/>
  <c r="P128" i="22"/>
  <c r="O128" i="9"/>
  <c r="AA127" i="10"/>
  <c r="K127" i="22"/>
  <c r="K127" i="9"/>
  <c r="AA119" i="10"/>
  <c r="K119" i="22"/>
  <c r="K119" i="9"/>
  <c r="R111" i="22"/>
  <c r="S111" i="22"/>
  <c r="S111" i="9"/>
  <c r="R111" i="9"/>
  <c r="S96" i="22"/>
  <c r="R96" i="9"/>
  <c r="S96" i="9"/>
  <c r="R96" i="22"/>
  <c r="R94" i="9"/>
  <c r="S94" i="22"/>
  <c r="S94" i="9"/>
  <c r="R94" i="22"/>
  <c r="AH184" i="10"/>
  <c r="Q88" i="22"/>
  <c r="Q88" i="9"/>
  <c r="AI88" i="10"/>
  <c r="S79" i="22"/>
  <c r="R79" i="22"/>
  <c r="S79" i="9"/>
  <c r="R79" i="9"/>
  <c r="R72" i="22"/>
  <c r="S72" i="22"/>
  <c r="R72" i="9"/>
  <c r="S72" i="9"/>
  <c r="S71" i="22"/>
  <c r="R71" i="22"/>
  <c r="R71" i="9"/>
  <c r="S71" i="9"/>
  <c r="R62" i="9"/>
  <c r="S62" i="9"/>
  <c r="R62" i="22"/>
  <c r="S62" i="22"/>
  <c r="R54" i="9"/>
  <c r="R54" i="22"/>
  <c r="S54" i="22"/>
  <c r="S54" i="9"/>
  <c r="R48" i="9"/>
  <c r="S48" i="9"/>
  <c r="R48" i="22"/>
  <c r="S48" i="22"/>
  <c r="S41" i="9"/>
  <c r="S41" i="22"/>
  <c r="R41" i="22"/>
  <c r="R41" i="9"/>
  <c r="R99" i="22"/>
  <c r="S99" i="22"/>
  <c r="R99" i="9"/>
  <c r="S99" i="9"/>
  <c r="J187" i="9"/>
  <c r="W185" i="10"/>
  <c r="V185" i="10"/>
  <c r="U209" i="10"/>
  <c r="J187" i="22"/>
  <c r="R170" i="22"/>
  <c r="S170" i="22"/>
  <c r="R170" i="9"/>
  <c r="S170" i="9"/>
  <c r="AA171" i="10"/>
  <c r="K171" i="22"/>
  <c r="K171" i="9"/>
  <c r="U161" i="9"/>
  <c r="U161" i="22"/>
  <c r="V161" i="9"/>
  <c r="V161" i="22"/>
  <c r="R155" i="22"/>
  <c r="S155" i="22"/>
  <c r="R155" i="9"/>
  <c r="S155" i="9"/>
  <c r="AA132" i="10"/>
  <c r="K132" i="9"/>
  <c r="K132" i="22"/>
  <c r="AA139" i="10"/>
  <c r="K139" i="9"/>
  <c r="K139" i="22"/>
  <c r="AA146" i="10"/>
  <c r="K146" i="9"/>
  <c r="K146" i="22"/>
  <c r="AA121" i="10"/>
  <c r="K121" i="9"/>
  <c r="K121" i="22"/>
  <c r="U98" i="9"/>
  <c r="U98" i="22"/>
  <c r="V98" i="22"/>
  <c r="V98" i="9"/>
  <c r="R76" i="22"/>
  <c r="S76" i="22"/>
  <c r="R76" i="9"/>
  <c r="S76" i="9"/>
  <c r="P66" i="22"/>
  <c r="P66" i="9"/>
  <c r="O66" i="9"/>
  <c r="O66" i="22"/>
  <c r="Z181" i="10"/>
  <c r="K29" i="22"/>
  <c r="K29" i="9"/>
  <c r="AA29" i="10"/>
  <c r="U166" i="22"/>
  <c r="V166" i="22"/>
  <c r="V166" i="9"/>
  <c r="U166" i="9"/>
  <c r="V157" i="22"/>
  <c r="U157" i="22"/>
  <c r="V157" i="9"/>
  <c r="U157" i="9"/>
  <c r="U125" i="22"/>
  <c r="V125" i="9"/>
  <c r="U125" i="9"/>
  <c r="V125" i="22"/>
  <c r="K45" i="22"/>
  <c r="K45" i="9"/>
  <c r="AA45" i="10"/>
  <c r="K39" i="9"/>
  <c r="AA39" i="10"/>
  <c r="K39" i="22"/>
  <c r="AA32" i="10"/>
  <c r="K32" i="22"/>
  <c r="K32" i="9"/>
  <c r="K30" i="22"/>
  <c r="K30" i="9"/>
  <c r="AA30" i="10"/>
  <c r="I213" i="22"/>
  <c r="I213" i="9"/>
  <c r="S207" i="10"/>
  <c r="R207" i="10"/>
  <c r="O152" i="22"/>
  <c r="P152" i="9"/>
  <c r="O152" i="9"/>
  <c r="P152" i="22"/>
  <c r="R151" i="22"/>
  <c r="S151" i="22"/>
  <c r="R151" i="9"/>
  <c r="S151" i="9"/>
  <c r="O144" i="22"/>
  <c r="P144" i="9"/>
  <c r="O144" i="9"/>
  <c r="P144" i="22"/>
  <c r="AH186" i="10"/>
  <c r="Q143" i="22"/>
  <c r="AI143" i="10"/>
  <c r="Q143" i="9"/>
  <c r="O126" i="22"/>
  <c r="P126" i="9"/>
  <c r="P126" i="22"/>
  <c r="O126" i="9"/>
  <c r="R118" i="9"/>
  <c r="S118" i="9"/>
  <c r="R118" i="22"/>
  <c r="S118" i="22"/>
  <c r="V104" i="9"/>
  <c r="V104" i="22"/>
  <c r="U104" i="22"/>
  <c r="U104" i="9"/>
  <c r="V95" i="22"/>
  <c r="V95" i="9"/>
  <c r="U95" i="22"/>
  <c r="U95" i="9"/>
  <c r="V87" i="22"/>
  <c r="U87" i="22"/>
  <c r="V87" i="9"/>
  <c r="U87" i="9"/>
  <c r="V78" i="22"/>
  <c r="U78" i="22"/>
  <c r="V78" i="9"/>
  <c r="U78" i="9"/>
  <c r="U64" i="9"/>
  <c r="V64" i="22"/>
  <c r="V64" i="9"/>
  <c r="U64" i="22"/>
  <c r="V55" i="22"/>
  <c r="U55" i="9"/>
  <c r="V55" i="9"/>
  <c r="U55" i="22"/>
  <c r="V46" i="22"/>
  <c r="U46" i="9"/>
  <c r="V46" i="9"/>
  <c r="U46" i="22"/>
  <c r="H102" i="9"/>
  <c r="H102" i="22"/>
  <c r="R147" i="22"/>
  <c r="S147" i="22"/>
  <c r="R147" i="9"/>
  <c r="S147" i="9"/>
  <c r="R171" i="22"/>
  <c r="S171" i="22"/>
  <c r="R171" i="9"/>
  <c r="S171" i="9"/>
  <c r="V155" i="22"/>
  <c r="U155" i="22"/>
  <c r="V155" i="9"/>
  <c r="U155" i="9"/>
  <c r="S148" i="9"/>
  <c r="R148" i="22"/>
  <c r="S148" i="22"/>
  <c r="R148" i="9"/>
  <c r="R145" i="22"/>
  <c r="S145" i="22"/>
  <c r="S145" i="9"/>
  <c r="R145" i="9"/>
  <c r="AA106" i="10"/>
  <c r="K106" i="9"/>
  <c r="K106" i="22"/>
  <c r="AA97" i="10"/>
  <c r="K97" i="22"/>
  <c r="K97" i="9"/>
  <c r="V84" i="9"/>
  <c r="U84" i="22"/>
  <c r="U84" i="9"/>
  <c r="V84" i="22"/>
  <c r="S65" i="9"/>
  <c r="R65" i="9"/>
  <c r="S65" i="22"/>
  <c r="R65" i="22"/>
  <c r="V35" i="22"/>
  <c r="V35" i="9"/>
  <c r="U35" i="22"/>
  <c r="U35" i="9"/>
  <c r="AA172" i="10"/>
  <c r="K172" i="9"/>
  <c r="K172" i="22"/>
  <c r="AA163" i="10"/>
  <c r="K163" i="9"/>
  <c r="K163" i="22"/>
  <c r="U153" i="9"/>
  <c r="V153" i="22"/>
  <c r="V153" i="9"/>
  <c r="U153" i="22"/>
  <c r="O146" i="22"/>
  <c r="P146" i="9"/>
  <c r="O146" i="9"/>
  <c r="P146" i="22"/>
  <c r="S140" i="9"/>
  <c r="R140" i="22"/>
  <c r="S140" i="22"/>
  <c r="R140" i="9"/>
  <c r="O52" i="22"/>
  <c r="P52" i="9"/>
  <c r="P52" i="22"/>
  <c r="O52" i="9"/>
  <c r="P43" i="9"/>
  <c r="O43" i="22"/>
  <c r="P43" i="22"/>
  <c r="O43" i="9"/>
  <c r="R167" i="22"/>
  <c r="S167" i="22"/>
  <c r="S167" i="9"/>
  <c r="R167" i="9"/>
  <c r="AA165" i="10"/>
  <c r="K165" i="22"/>
  <c r="K165" i="9"/>
  <c r="R158" i="9"/>
  <c r="S158" i="9"/>
  <c r="R158" i="22"/>
  <c r="S158" i="22"/>
  <c r="O93" i="22"/>
  <c r="O93" i="9"/>
  <c r="P93" i="22"/>
  <c r="P93" i="9"/>
  <c r="P61" i="9"/>
  <c r="O61" i="22"/>
  <c r="P61" i="22"/>
  <c r="O61" i="9"/>
  <c r="P39" i="9"/>
  <c r="O39" i="9"/>
  <c r="O39" i="22"/>
  <c r="P39" i="22"/>
  <c r="O30" i="22"/>
  <c r="P30" i="9"/>
  <c r="O30" i="9"/>
  <c r="P30" i="22"/>
  <c r="U160" i="9"/>
  <c r="V160" i="22"/>
  <c r="V160" i="9"/>
  <c r="U160" i="22"/>
  <c r="U144" i="9"/>
  <c r="V144" i="22"/>
  <c r="V144" i="9"/>
  <c r="U144" i="22"/>
  <c r="T143" i="9"/>
  <c r="T143" i="22"/>
  <c r="AL186" i="10"/>
  <c r="AM143" i="10"/>
  <c r="V136" i="9"/>
  <c r="V136" i="22"/>
  <c r="U136" i="22"/>
  <c r="U136" i="9"/>
  <c r="V127" i="22"/>
  <c r="U127" i="9"/>
  <c r="U127" i="22"/>
  <c r="V127" i="9"/>
  <c r="U118" i="22"/>
  <c r="V118" i="22"/>
  <c r="V118" i="9"/>
  <c r="U118" i="9"/>
  <c r="AA112" i="10"/>
  <c r="K112" i="22"/>
  <c r="K112" i="9"/>
  <c r="AA110" i="10"/>
  <c r="K110" i="22"/>
  <c r="K110" i="9"/>
  <c r="AA103" i="10"/>
  <c r="K103" i="9"/>
  <c r="K103" i="22"/>
  <c r="AA96" i="10"/>
  <c r="K96" i="22"/>
  <c r="K96" i="9"/>
  <c r="K94" i="22"/>
  <c r="K94" i="9"/>
  <c r="AA94" i="10"/>
  <c r="K33" i="22"/>
  <c r="K33" i="9"/>
  <c r="AA33" i="10"/>
  <c r="H122" i="22"/>
  <c r="H122" i="9"/>
  <c r="H114" i="22"/>
  <c r="H114" i="9"/>
  <c r="O147" i="22"/>
  <c r="P147" i="22"/>
  <c r="O147" i="9"/>
  <c r="P147" i="9"/>
  <c r="O171" i="22"/>
  <c r="P171" i="9"/>
  <c r="P171" i="22"/>
  <c r="O171" i="9"/>
  <c r="AA161" i="10"/>
  <c r="K161" i="9"/>
  <c r="K161" i="22"/>
  <c r="AA122" i="10"/>
  <c r="K122" i="9"/>
  <c r="K122" i="22"/>
  <c r="K90" i="22"/>
  <c r="K90" i="9"/>
  <c r="AA90" i="10"/>
  <c r="K81" i="22"/>
  <c r="K81" i="9"/>
  <c r="AA81" i="10"/>
  <c r="V68" i="9"/>
  <c r="U68" i="22"/>
  <c r="V68" i="22"/>
  <c r="U68" i="9"/>
  <c r="K91" i="9"/>
  <c r="AA91" i="10"/>
  <c r="K91" i="22"/>
  <c r="K35" i="9"/>
  <c r="AA35" i="10"/>
  <c r="K35" i="22"/>
  <c r="U137" i="9"/>
  <c r="V137" i="22"/>
  <c r="V137" i="9"/>
  <c r="U137" i="22"/>
  <c r="O130" i="22"/>
  <c r="P130" i="9"/>
  <c r="O130" i="9"/>
  <c r="P130" i="22"/>
  <c r="S124" i="9"/>
  <c r="R124" i="22"/>
  <c r="S124" i="22"/>
  <c r="R124" i="9"/>
  <c r="R105" i="22"/>
  <c r="S105" i="22"/>
  <c r="S105" i="9"/>
  <c r="R105" i="9"/>
  <c r="V66" i="22"/>
  <c r="U66" i="9"/>
  <c r="V66" i="9"/>
  <c r="U66" i="22"/>
  <c r="P157" i="22"/>
  <c r="O157" i="9"/>
  <c r="P157" i="9"/>
  <c r="O157" i="22"/>
  <c r="R101" i="22"/>
  <c r="S101" i="22"/>
  <c r="R101" i="9"/>
  <c r="S101" i="9"/>
  <c r="S85" i="9"/>
  <c r="R85" i="9"/>
  <c r="R85" i="22"/>
  <c r="S85" i="22"/>
  <c r="S53" i="9"/>
  <c r="R53" i="9"/>
  <c r="S53" i="22"/>
  <c r="R53" i="22"/>
  <c r="R45" i="9"/>
  <c r="R45" i="22"/>
  <c r="S45" i="22"/>
  <c r="S45" i="9"/>
  <c r="S39" i="9"/>
  <c r="S39" i="22"/>
  <c r="R39" i="22"/>
  <c r="R39" i="9"/>
  <c r="R30" i="9"/>
  <c r="R30" i="22"/>
  <c r="S30" i="22"/>
  <c r="S30" i="9"/>
  <c r="AA150" i="10"/>
  <c r="K150" i="22"/>
  <c r="K150" i="9"/>
  <c r="AA135" i="10"/>
  <c r="K135" i="22"/>
  <c r="K135" i="9"/>
  <c r="O94" i="22"/>
  <c r="P94" i="22"/>
  <c r="P94" i="9"/>
  <c r="O94" i="9"/>
  <c r="P86" i="22"/>
  <c r="P86" i="9"/>
  <c r="O86" i="9"/>
  <c r="O86" i="22"/>
  <c r="P72" i="22"/>
  <c r="P72" i="9"/>
  <c r="O72" i="22"/>
  <c r="O72" i="9"/>
  <c r="P63" i="9"/>
  <c r="O63" i="22"/>
  <c r="P63" i="22"/>
  <c r="O63" i="9"/>
  <c r="O54" i="22"/>
  <c r="P54" i="9"/>
  <c r="O54" i="9"/>
  <c r="P54" i="22"/>
  <c r="P41" i="22"/>
  <c r="O41" i="9"/>
  <c r="P41" i="9"/>
  <c r="O41" i="22"/>
  <c r="O184" i="10"/>
  <c r="G186" i="22"/>
  <c r="G186" i="9"/>
  <c r="L208" i="10"/>
  <c r="N208" i="10"/>
  <c r="K208" i="10"/>
  <c r="R42" i="22"/>
  <c r="S42" i="22"/>
  <c r="R42" i="9"/>
  <c r="S42" i="9"/>
  <c r="O170" i="22"/>
  <c r="P170" i="9"/>
  <c r="O170" i="9"/>
  <c r="P170" i="22"/>
  <c r="U34" i="9"/>
  <c r="V34" i="22"/>
  <c r="V34" i="9"/>
  <c r="U34" i="22"/>
  <c r="AA145" i="10"/>
  <c r="K145" i="9"/>
  <c r="K145" i="22"/>
  <c r="U129" i="9"/>
  <c r="U129" i="22"/>
  <c r="V129" i="22"/>
  <c r="V129" i="9"/>
  <c r="O122" i="22"/>
  <c r="P122" i="22"/>
  <c r="P122" i="9"/>
  <c r="O122" i="9"/>
  <c r="R97" i="22"/>
  <c r="S97" i="22"/>
  <c r="R97" i="9"/>
  <c r="S97" i="9"/>
  <c r="U49" i="22"/>
  <c r="V49" i="9"/>
  <c r="U49" i="9"/>
  <c r="V49" i="22"/>
  <c r="R162" i="22"/>
  <c r="S162" i="22"/>
  <c r="R162" i="9"/>
  <c r="S162" i="9"/>
  <c r="P91" i="9"/>
  <c r="P91" i="22"/>
  <c r="O91" i="22"/>
  <c r="O91" i="9"/>
  <c r="U172" i="9"/>
  <c r="U172" i="22"/>
  <c r="V172" i="9"/>
  <c r="V172" i="22"/>
  <c r="R146" i="22"/>
  <c r="S146" i="22"/>
  <c r="R146" i="9"/>
  <c r="S146" i="9"/>
  <c r="R92" i="9"/>
  <c r="S92" i="22"/>
  <c r="R92" i="22"/>
  <c r="S92" i="9"/>
  <c r="P82" i="22"/>
  <c r="P82" i="9"/>
  <c r="O82" i="9"/>
  <c r="O82" i="22"/>
  <c r="Z182" i="10"/>
  <c r="K57" i="22"/>
  <c r="K57" i="9"/>
  <c r="AA57" i="10"/>
  <c r="V51" i="22"/>
  <c r="V51" i="9"/>
  <c r="U51" i="22"/>
  <c r="U51" i="9"/>
  <c r="V37" i="22"/>
  <c r="U37" i="9"/>
  <c r="U37" i="22"/>
  <c r="V37" i="9"/>
  <c r="T29" i="22"/>
  <c r="T29" i="9"/>
  <c r="AL181" i="10"/>
  <c r="AM29" i="10"/>
  <c r="R166" i="9"/>
  <c r="S166" i="9"/>
  <c r="R166" i="22"/>
  <c r="S166" i="22"/>
  <c r="P165" i="22"/>
  <c r="O165" i="9"/>
  <c r="P165" i="9"/>
  <c r="O165" i="22"/>
  <c r="P149" i="9"/>
  <c r="P149" i="22"/>
  <c r="O149" i="22"/>
  <c r="O149" i="9"/>
  <c r="O141" i="9"/>
  <c r="P141" i="9"/>
  <c r="O141" i="22"/>
  <c r="P141" i="22"/>
  <c r="V93" i="22"/>
  <c r="U93" i="9"/>
  <c r="U93" i="22"/>
  <c r="V93" i="9"/>
  <c r="U40" i="9"/>
  <c r="V40" i="22"/>
  <c r="V40" i="9"/>
  <c r="U40" i="22"/>
  <c r="V31" i="22"/>
  <c r="U31" i="9"/>
  <c r="V31" i="9"/>
  <c r="U31" i="22"/>
  <c r="O151" i="22"/>
  <c r="O151" i="9"/>
  <c r="P151" i="9"/>
  <c r="P151" i="22"/>
  <c r="AE143" i="10"/>
  <c r="N143" i="9"/>
  <c r="N143" i="22"/>
  <c r="O136" i="22"/>
  <c r="P136" i="9"/>
  <c r="O136" i="9"/>
  <c r="P136" i="22"/>
  <c r="R135" i="22"/>
  <c r="S135" i="22"/>
  <c r="S135" i="9"/>
  <c r="R135" i="9"/>
  <c r="R126" i="9"/>
  <c r="S126" i="9"/>
  <c r="R126" i="22"/>
  <c r="S126" i="22"/>
  <c r="S120" i="22"/>
  <c r="R120" i="9"/>
  <c r="S120" i="9"/>
  <c r="R120" i="22"/>
  <c r="S95" i="9"/>
  <c r="R95" i="9"/>
  <c r="R95" i="22"/>
  <c r="S95" i="22"/>
  <c r="R64" i="9"/>
  <c r="S64" i="22"/>
  <c r="S64" i="9"/>
  <c r="R64" i="22"/>
  <c r="S63" i="9"/>
  <c r="R63" i="9"/>
  <c r="R63" i="22"/>
  <c r="S63" i="22"/>
  <c r="R33" i="22"/>
  <c r="R33" i="9"/>
  <c r="S33" i="9"/>
  <c r="S33" i="22"/>
  <c r="O131" i="9"/>
  <c r="P131" i="9"/>
  <c r="O131" i="22"/>
  <c r="P131" i="22"/>
  <c r="K34" i="22"/>
  <c r="K34" i="9"/>
  <c r="AA34" i="10"/>
  <c r="R173" i="22"/>
  <c r="S173" i="22"/>
  <c r="R173" i="9"/>
  <c r="S173" i="9"/>
  <c r="AA147" i="10"/>
  <c r="K147" i="9"/>
  <c r="K147" i="22"/>
  <c r="AA174" i="10"/>
  <c r="K174" i="22"/>
  <c r="K174" i="9"/>
  <c r="U164" i="9"/>
  <c r="V164" i="9"/>
  <c r="V164" i="22"/>
  <c r="U164" i="22"/>
  <c r="O145" i="22"/>
  <c r="O145" i="9"/>
  <c r="P145" i="9"/>
  <c r="P145" i="22"/>
  <c r="AA129" i="10"/>
  <c r="K129" i="9"/>
  <c r="K129" i="22"/>
  <c r="V97" i="22"/>
  <c r="U97" i="9"/>
  <c r="V97" i="9"/>
  <c r="U97" i="22"/>
  <c r="P65" i="9"/>
  <c r="O65" i="22"/>
  <c r="P65" i="22"/>
  <c r="O65" i="9"/>
  <c r="R107" i="22"/>
  <c r="S107" i="22"/>
  <c r="R107" i="9"/>
  <c r="S107" i="9"/>
  <c r="R169" i="22"/>
  <c r="S169" i="22"/>
  <c r="S169" i="9"/>
  <c r="R169" i="9"/>
  <c r="O156" i="22"/>
  <c r="P156" i="9"/>
  <c r="O156" i="9"/>
  <c r="P156" i="22"/>
  <c r="O153" i="9"/>
  <c r="O153" i="22"/>
  <c r="P153" i="9"/>
  <c r="P153" i="22"/>
  <c r="O140" i="22"/>
  <c r="P140" i="9"/>
  <c r="O140" i="9"/>
  <c r="P140" i="22"/>
  <c r="AA137" i="10"/>
  <c r="K137" i="9"/>
  <c r="K137" i="22"/>
  <c r="U114" i="9"/>
  <c r="V114" i="22"/>
  <c r="V114" i="9"/>
  <c r="U114" i="22"/>
  <c r="AA108" i="10"/>
  <c r="K108" i="9"/>
  <c r="K108" i="22"/>
  <c r="AD182" i="10"/>
  <c r="AE57" i="10"/>
  <c r="N57" i="9"/>
  <c r="N57" i="22"/>
  <c r="K58" i="22"/>
  <c r="K58" i="9"/>
  <c r="AA58" i="10"/>
  <c r="K51" i="9"/>
  <c r="AA51" i="10"/>
  <c r="K51" i="22"/>
  <c r="AA44" i="10"/>
  <c r="K44" i="22"/>
  <c r="K44" i="9"/>
  <c r="K37" i="22"/>
  <c r="K37" i="9"/>
  <c r="AA37" i="10"/>
  <c r="V167" i="22"/>
  <c r="V167" i="9"/>
  <c r="U167" i="22"/>
  <c r="U167" i="9"/>
  <c r="V158" i="9"/>
  <c r="U158" i="22"/>
  <c r="V158" i="22"/>
  <c r="U158" i="9"/>
  <c r="V133" i="9"/>
  <c r="V133" i="22"/>
  <c r="U133" i="9"/>
  <c r="U133" i="22"/>
  <c r="AA101" i="10"/>
  <c r="K101" i="9"/>
  <c r="K101" i="22"/>
  <c r="K85" i="22"/>
  <c r="K85" i="9"/>
  <c r="AA85" i="10"/>
  <c r="Z183" i="10"/>
  <c r="K69" i="22"/>
  <c r="K69" i="9"/>
  <c r="AA69" i="10"/>
  <c r="S136" i="22"/>
  <c r="R136" i="9"/>
  <c r="S136" i="9"/>
  <c r="R136" i="22"/>
  <c r="O135" i="9"/>
  <c r="P135" i="9"/>
  <c r="O135" i="22"/>
  <c r="P135" i="22"/>
  <c r="V110" i="9"/>
  <c r="U110" i="22"/>
  <c r="V110" i="22"/>
  <c r="U110" i="9"/>
  <c r="U96" i="9"/>
  <c r="V96" i="22"/>
  <c r="V96" i="9"/>
  <c r="U96" i="22"/>
  <c r="V79" i="22"/>
  <c r="V79" i="9"/>
  <c r="U79" i="22"/>
  <c r="U79" i="9"/>
  <c r="V70" i="22"/>
  <c r="V70" i="9"/>
  <c r="U70" i="22"/>
  <c r="U70" i="9"/>
  <c r="V56" i="9"/>
  <c r="V56" i="22"/>
  <c r="U56" i="22"/>
  <c r="U56" i="9"/>
  <c r="U47" i="9"/>
  <c r="V47" i="22"/>
  <c r="V47" i="9"/>
  <c r="U47" i="22"/>
  <c r="H35" i="22"/>
  <c r="H35" i="9"/>
  <c r="K42" i="22"/>
  <c r="K42" i="9"/>
  <c r="AA42" i="10"/>
  <c r="H118" i="9"/>
  <c r="H118" i="22"/>
  <c r="V42" i="9"/>
  <c r="V42" i="22"/>
  <c r="U42" i="9"/>
  <c r="U42" i="22"/>
  <c r="AA115" i="10"/>
  <c r="K115" i="9"/>
  <c r="K115" i="22"/>
  <c r="U173" i="22"/>
  <c r="V173" i="9"/>
  <c r="V173" i="22"/>
  <c r="U173" i="9"/>
  <c r="O154" i="22"/>
  <c r="P154" i="9"/>
  <c r="O154" i="9"/>
  <c r="P154" i="22"/>
  <c r="W183" i="10"/>
  <c r="J185" i="22"/>
  <c r="U207" i="10"/>
  <c r="J185" i="9"/>
  <c r="V183" i="10"/>
  <c r="U170" i="9"/>
  <c r="V170" i="22"/>
  <c r="V170" i="9"/>
  <c r="U170" i="22"/>
  <c r="V83" i="22"/>
  <c r="U83" i="9"/>
  <c r="V83" i="9"/>
  <c r="U83" i="22"/>
  <c r="S132" i="9"/>
  <c r="R132" i="22"/>
  <c r="S132" i="22"/>
  <c r="R132" i="9"/>
  <c r="R129" i="22"/>
  <c r="S129" i="22"/>
  <c r="R129" i="9"/>
  <c r="S129" i="9"/>
  <c r="AA100" i="10"/>
  <c r="K100" i="22"/>
  <c r="K100" i="9"/>
  <c r="V90" i="22"/>
  <c r="V90" i="9"/>
  <c r="U90" i="9"/>
  <c r="U90" i="22"/>
  <c r="O49" i="9"/>
  <c r="P49" i="22"/>
  <c r="P49" i="9"/>
  <c r="O49" i="22"/>
  <c r="V75" i="22"/>
  <c r="U75" i="9"/>
  <c r="V75" i="9"/>
  <c r="U75" i="22"/>
  <c r="U156" i="9"/>
  <c r="U156" i="22"/>
  <c r="V156" i="9"/>
  <c r="V156" i="22"/>
  <c r="AA130" i="10"/>
  <c r="K130" i="9"/>
  <c r="K130" i="22"/>
  <c r="AA114" i="10"/>
  <c r="K114" i="9"/>
  <c r="K114" i="22"/>
  <c r="AA98" i="10"/>
  <c r="K98" i="22"/>
  <c r="K98" i="9"/>
  <c r="K89" i="22"/>
  <c r="K89" i="9"/>
  <c r="AA89" i="10"/>
  <c r="U73" i="9"/>
  <c r="V73" i="22"/>
  <c r="V73" i="9"/>
  <c r="U73" i="22"/>
  <c r="R66" i="9"/>
  <c r="S66" i="22"/>
  <c r="S66" i="9"/>
  <c r="R66" i="22"/>
  <c r="R60" i="22"/>
  <c r="S60" i="9"/>
  <c r="S60" i="22"/>
  <c r="R60" i="9"/>
  <c r="O58" i="22"/>
  <c r="P58" i="9"/>
  <c r="O58" i="9"/>
  <c r="P58" i="22"/>
  <c r="O44" i="22"/>
  <c r="P44" i="9"/>
  <c r="P44" i="22"/>
  <c r="O44" i="9"/>
  <c r="N29" i="9"/>
  <c r="AE29" i="10"/>
  <c r="N29" i="22"/>
  <c r="R125" i="22"/>
  <c r="S125" i="22"/>
  <c r="R125" i="9"/>
  <c r="S125" i="9"/>
  <c r="O101" i="22"/>
  <c r="P101" i="22"/>
  <c r="P101" i="9"/>
  <c r="O101" i="9"/>
  <c r="AE69" i="10"/>
  <c r="N69" i="9"/>
  <c r="N69" i="22"/>
  <c r="O40" i="22"/>
  <c r="P40" i="9"/>
  <c r="P40" i="22"/>
  <c r="O40" i="9"/>
  <c r="P31" i="9"/>
  <c r="O31" i="9"/>
  <c r="P31" i="22"/>
  <c r="O31" i="22"/>
  <c r="V168" i="9"/>
  <c r="V168" i="22"/>
  <c r="U168" i="22"/>
  <c r="U168" i="9"/>
  <c r="U150" i="22"/>
  <c r="V150" i="22"/>
  <c r="V150" i="9"/>
  <c r="U150" i="9"/>
  <c r="V142" i="9"/>
  <c r="U142" i="22"/>
  <c r="V142" i="22"/>
  <c r="U142" i="9"/>
  <c r="U128" i="9"/>
  <c r="V128" i="22"/>
  <c r="V128" i="9"/>
  <c r="U128" i="22"/>
  <c r="V119" i="22"/>
  <c r="U119" i="9"/>
  <c r="V119" i="9"/>
  <c r="U119" i="22"/>
  <c r="AA104" i="10"/>
  <c r="K104" i="9"/>
  <c r="K104" i="22"/>
  <c r="K87" i="9"/>
  <c r="AA87" i="10"/>
  <c r="K87" i="22"/>
  <c r="AA80" i="10"/>
  <c r="K80" i="22"/>
  <c r="K80" i="9"/>
  <c r="K78" i="22"/>
  <c r="K78" i="9"/>
  <c r="AA78" i="10"/>
  <c r="K71" i="9"/>
  <c r="AA71" i="10"/>
  <c r="K71" i="22"/>
  <c r="AA64" i="10"/>
  <c r="K64" i="22"/>
  <c r="K64" i="9"/>
  <c r="K62" i="22"/>
  <c r="K62" i="9"/>
  <c r="AA62" i="10"/>
  <c r="K55" i="9"/>
  <c r="AA55" i="10"/>
  <c r="K55" i="22"/>
  <c r="AA48" i="10"/>
  <c r="K48" i="22"/>
  <c r="K48" i="9"/>
  <c r="K46" i="22"/>
  <c r="K46" i="9"/>
  <c r="AA46" i="10"/>
  <c r="N209" i="10"/>
  <c r="L209" i="10"/>
  <c r="K209" i="10"/>
  <c r="H43" i="22"/>
  <c r="H43" i="9"/>
  <c r="AA99" i="10"/>
  <c r="K99" i="22"/>
  <c r="K99" i="9"/>
  <c r="AA170" i="10"/>
  <c r="K170" i="9"/>
  <c r="K170" i="22"/>
  <c r="O174" i="22"/>
  <c r="P174" i="9"/>
  <c r="O174" i="9"/>
  <c r="P174" i="22"/>
  <c r="AA164" i="10"/>
  <c r="K164" i="22"/>
  <c r="K164" i="9"/>
  <c r="J188" i="22"/>
  <c r="W186" i="10"/>
  <c r="U210" i="10"/>
  <c r="V186" i="10"/>
  <c r="J188" i="9"/>
  <c r="O132" i="22"/>
  <c r="P132" i="9"/>
  <c r="P132" i="22"/>
  <c r="O132" i="9"/>
  <c r="R113" i="22"/>
  <c r="S113" i="22"/>
  <c r="R113" i="9"/>
  <c r="S113" i="9"/>
  <c r="O100" i="22"/>
  <c r="P100" i="9"/>
  <c r="P100" i="22"/>
  <c r="O100" i="9"/>
  <c r="V74" i="22"/>
  <c r="U74" i="9"/>
  <c r="V74" i="9"/>
  <c r="U74" i="22"/>
  <c r="O163" i="22"/>
  <c r="P163" i="22"/>
  <c r="O163" i="9"/>
  <c r="P163" i="9"/>
  <c r="AA153" i="10"/>
  <c r="K153" i="22"/>
  <c r="K153" i="9"/>
  <c r="U140" i="9"/>
  <c r="U140" i="22"/>
  <c r="V140" i="9"/>
  <c r="V140" i="22"/>
  <c r="R114" i="22"/>
  <c r="S114" i="22"/>
  <c r="R114" i="9"/>
  <c r="S114" i="9"/>
  <c r="S108" i="9"/>
  <c r="R108" i="22"/>
  <c r="S108" i="22"/>
  <c r="R108" i="9"/>
  <c r="O92" i="22"/>
  <c r="P92" i="9"/>
  <c r="O92" i="9"/>
  <c r="P92" i="22"/>
  <c r="O89" i="22"/>
  <c r="O89" i="9"/>
  <c r="P89" i="9"/>
  <c r="P89" i="22"/>
  <c r="AA76" i="10"/>
  <c r="K76" i="22"/>
  <c r="K76" i="9"/>
  <c r="S51" i="9"/>
  <c r="R51" i="9"/>
  <c r="R51" i="22"/>
  <c r="S51" i="22"/>
  <c r="R50" i="9"/>
  <c r="R50" i="22"/>
  <c r="S50" i="9"/>
  <c r="S50" i="22"/>
  <c r="S37" i="9"/>
  <c r="R37" i="22"/>
  <c r="R37" i="9"/>
  <c r="S37" i="22"/>
  <c r="AH181" i="10"/>
  <c r="Q29" i="9"/>
  <c r="AI29" i="10"/>
  <c r="Q29" i="22"/>
  <c r="O166" i="22"/>
  <c r="P166" i="9"/>
  <c r="O166" i="9"/>
  <c r="P166" i="22"/>
  <c r="R165" i="22"/>
  <c r="S165" i="22"/>
  <c r="R165" i="9"/>
  <c r="S165" i="9"/>
  <c r="O133" i="9"/>
  <c r="P133" i="9"/>
  <c r="O133" i="22"/>
  <c r="P133" i="22"/>
  <c r="R109" i="22"/>
  <c r="S109" i="22"/>
  <c r="R109" i="9"/>
  <c r="S109" i="9"/>
  <c r="S93" i="9"/>
  <c r="R93" i="22"/>
  <c r="S93" i="22"/>
  <c r="R93" i="9"/>
  <c r="S38" i="9"/>
  <c r="S38" i="22"/>
  <c r="R38" i="22"/>
  <c r="R38" i="9"/>
  <c r="H126" i="22"/>
  <c r="H126" i="9"/>
  <c r="AA160" i="10"/>
  <c r="K160" i="22"/>
  <c r="K160" i="9"/>
  <c r="AA143" i="10"/>
  <c r="Z186" i="10"/>
  <c r="K143" i="22"/>
  <c r="K143" i="9"/>
  <c r="AA136" i="10"/>
  <c r="K136" i="22"/>
  <c r="K136" i="9"/>
  <c r="R134" i="9"/>
  <c r="S134" i="9"/>
  <c r="R134" i="22"/>
  <c r="S134" i="22"/>
  <c r="AA128" i="10"/>
  <c r="K128" i="22"/>
  <c r="K128" i="9"/>
  <c r="Z185" i="10"/>
  <c r="AA118" i="10"/>
  <c r="K118" i="22"/>
  <c r="K118" i="9"/>
  <c r="O110" i="22"/>
  <c r="P110" i="9"/>
  <c r="P110" i="22"/>
  <c r="O110" i="9"/>
  <c r="O96" i="22"/>
  <c r="P96" i="9"/>
  <c r="P96" i="22"/>
  <c r="O96" i="9"/>
  <c r="O95" i="9"/>
  <c r="O95" i="22"/>
  <c r="P95" i="9"/>
  <c r="P95" i="22"/>
  <c r="O87" i="22"/>
  <c r="O87" i="9"/>
  <c r="P87" i="9"/>
  <c r="P87" i="22"/>
  <c r="P78" i="22"/>
  <c r="P78" i="9"/>
  <c r="O78" i="9"/>
  <c r="O78" i="22"/>
  <c r="P64" i="22"/>
  <c r="P64" i="9"/>
  <c r="O64" i="22"/>
  <c r="O64" i="9"/>
  <c r="P55" i="9"/>
  <c r="O55" i="9"/>
  <c r="O55" i="22"/>
  <c r="P55" i="22"/>
  <c r="O46" i="22"/>
  <c r="P46" i="9"/>
  <c r="O46" i="9"/>
  <c r="P46" i="22"/>
  <c r="AH185" i="10"/>
  <c r="AI115" i="10"/>
  <c r="Q115" i="9"/>
  <c r="Q115" i="22"/>
  <c r="P67" i="9"/>
  <c r="O67" i="22"/>
  <c r="P67" i="22"/>
  <c r="O67" i="9"/>
  <c r="O173" i="9"/>
  <c r="P173" i="9"/>
  <c r="O173" i="22"/>
  <c r="P173" i="22"/>
  <c r="V147" i="22"/>
  <c r="U147" i="9"/>
  <c r="V147" i="9"/>
  <c r="U147" i="22"/>
  <c r="O155" i="22"/>
  <c r="P155" i="9"/>
  <c r="P155" i="22"/>
  <c r="O155" i="9"/>
  <c r="U132" i="9"/>
  <c r="V132" i="9"/>
  <c r="V132" i="22"/>
  <c r="U132" i="22"/>
  <c r="U113" i="22"/>
  <c r="U113" i="9"/>
  <c r="V113" i="22"/>
  <c r="V113" i="9"/>
  <c r="R106" i="22"/>
  <c r="S106" i="22"/>
  <c r="R106" i="9"/>
  <c r="S106" i="9"/>
  <c r="S100" i="9"/>
  <c r="R100" i="22"/>
  <c r="S100" i="22"/>
  <c r="R100" i="9"/>
  <c r="O81" i="22"/>
  <c r="P81" i="9"/>
  <c r="O81" i="9"/>
  <c r="P81" i="22"/>
  <c r="AA68" i="10"/>
  <c r="K68" i="22"/>
  <c r="K68" i="9"/>
  <c r="P107" i="9"/>
  <c r="P107" i="22"/>
  <c r="O107" i="9"/>
  <c r="O107" i="22"/>
  <c r="U121" i="9"/>
  <c r="V121" i="9"/>
  <c r="V121" i="22"/>
  <c r="U121" i="22"/>
  <c r="O114" i="22"/>
  <c r="P114" i="9"/>
  <c r="O114" i="9"/>
  <c r="P114" i="22"/>
  <c r="G11" i="1"/>
  <c r="V52" i="9"/>
  <c r="U52" i="9"/>
  <c r="V52" i="22"/>
  <c r="U52" i="22"/>
  <c r="V43" i="22"/>
  <c r="U43" i="22"/>
  <c r="V43" i="9"/>
  <c r="U43" i="9"/>
  <c r="O117" i="9"/>
  <c r="P117" i="9"/>
  <c r="O117" i="22"/>
  <c r="P117" i="22"/>
  <c r="V101" i="9"/>
  <c r="U101" i="22"/>
  <c r="V101" i="22"/>
  <c r="U101" i="9"/>
  <c r="V45" i="22"/>
  <c r="V45" i="9"/>
  <c r="U45" i="22"/>
  <c r="U45" i="9"/>
  <c r="U32" i="9"/>
  <c r="U32" i="22"/>
  <c r="V32" i="9"/>
  <c r="V32" i="22"/>
  <c r="AA152" i="10"/>
  <c r="K152" i="22"/>
  <c r="K152" i="9"/>
  <c r="R150" i="9"/>
  <c r="S150" i="9"/>
  <c r="R150" i="22"/>
  <c r="S150" i="22"/>
  <c r="O118" i="22"/>
  <c r="P118" i="9"/>
  <c r="P118" i="22"/>
  <c r="O118" i="9"/>
  <c r="S112" i="22"/>
  <c r="R112" i="9"/>
  <c r="S112" i="9"/>
  <c r="R112" i="22"/>
  <c r="R110" i="9"/>
  <c r="S110" i="9"/>
  <c r="R110" i="22"/>
  <c r="S110" i="22"/>
  <c r="S104" i="22"/>
  <c r="R104" i="9"/>
  <c r="S104" i="9"/>
  <c r="R104" i="22"/>
  <c r="R103" i="22"/>
  <c r="S103" i="22"/>
  <c r="S103" i="9"/>
  <c r="R103" i="9"/>
  <c r="S86" i="22"/>
  <c r="S86" i="9"/>
  <c r="R86" i="22"/>
  <c r="R86" i="9"/>
  <c r="R56" i="9"/>
  <c r="R56" i="22"/>
  <c r="S56" i="22"/>
  <c r="S56" i="9"/>
  <c r="S47" i="9"/>
  <c r="S47" i="22"/>
  <c r="R47" i="9"/>
  <c r="R47" i="22"/>
  <c r="R46" i="9"/>
  <c r="S46" i="9"/>
  <c r="S46" i="22"/>
  <c r="R46" i="22"/>
  <c r="T115" i="9"/>
  <c r="AL185" i="10"/>
  <c r="T115" i="22"/>
  <c r="AM115" i="10"/>
  <c r="S67" i="9"/>
  <c r="R67" i="9"/>
  <c r="R67" i="22"/>
  <c r="S67" i="22"/>
  <c r="J183" i="22"/>
  <c r="U205" i="10"/>
  <c r="J183" i="9"/>
  <c r="V181" i="10"/>
  <c r="W181" i="10"/>
  <c r="S83" i="9"/>
  <c r="R83" i="22"/>
  <c r="S83" i="22"/>
  <c r="R83" i="9"/>
  <c r="O148" i="22"/>
  <c r="P148" i="9"/>
  <c r="O148" i="9"/>
  <c r="P148" i="22"/>
  <c r="AA138" i="10"/>
  <c r="K138" i="9"/>
  <c r="K138" i="22"/>
  <c r="U116" i="9"/>
  <c r="V116" i="9"/>
  <c r="U116" i="22"/>
  <c r="V116" i="22"/>
  <c r="AA113" i="10"/>
  <c r="K113" i="9"/>
  <c r="K113" i="22"/>
  <c r="U100" i="9"/>
  <c r="V100" i="9"/>
  <c r="V100" i="22"/>
  <c r="U100" i="22"/>
  <c r="S90" i="9"/>
  <c r="R90" i="22"/>
  <c r="S90" i="22"/>
  <c r="R90" i="9"/>
  <c r="S81" i="9"/>
  <c r="R81" i="22"/>
  <c r="S81" i="22"/>
  <c r="R81" i="9"/>
  <c r="P68" i="22"/>
  <c r="P68" i="9"/>
  <c r="O68" i="22"/>
  <c r="O68" i="9"/>
  <c r="O162" i="22"/>
  <c r="P162" i="9"/>
  <c r="O162" i="9"/>
  <c r="P162" i="22"/>
  <c r="R123" i="22"/>
  <c r="S123" i="22"/>
  <c r="R123" i="9"/>
  <c r="S123" i="9"/>
  <c r="S75" i="22"/>
  <c r="R75" i="9"/>
  <c r="R75" i="22"/>
  <c r="S75" i="9"/>
  <c r="S172" i="9"/>
  <c r="R172" i="22"/>
  <c r="S172" i="22"/>
  <c r="R172" i="9"/>
  <c r="V163" i="22"/>
  <c r="V163" i="9"/>
  <c r="U163" i="9"/>
  <c r="U163" i="22"/>
  <c r="AA124" i="10"/>
  <c r="K124" i="9"/>
  <c r="K124" i="22"/>
  <c r="U89" i="9"/>
  <c r="V89" i="9"/>
  <c r="U89" i="22"/>
  <c r="V89" i="22"/>
  <c r="V159" i="22"/>
  <c r="U159" i="9"/>
  <c r="V159" i="9"/>
  <c r="U159" i="22"/>
  <c r="V141" i="9"/>
  <c r="U141" i="9"/>
  <c r="U141" i="22"/>
  <c r="V141" i="22"/>
  <c r="G7" i="1"/>
  <c r="K53" i="22"/>
  <c r="K53" i="9"/>
  <c r="AA53" i="10"/>
  <c r="AA40" i="10"/>
  <c r="K40" i="22"/>
  <c r="K40" i="9"/>
  <c r="K38" i="22"/>
  <c r="K38" i="9"/>
  <c r="AA38" i="10"/>
  <c r="K31" i="9"/>
  <c r="AA31" i="10"/>
  <c r="K31" i="22"/>
  <c r="H37" i="22"/>
  <c r="H37" i="9"/>
  <c r="O168" i="22"/>
  <c r="P168" i="9"/>
  <c r="O168" i="9"/>
  <c r="P168" i="22"/>
  <c r="S160" i="22"/>
  <c r="R160" i="9"/>
  <c r="S160" i="9"/>
  <c r="R160" i="22"/>
  <c r="O150" i="22"/>
  <c r="P150" i="9"/>
  <c r="O150" i="9"/>
  <c r="P150" i="22"/>
  <c r="O142" i="22"/>
  <c r="P142" i="9"/>
  <c r="O142" i="9"/>
  <c r="P142" i="22"/>
  <c r="O127" i="9"/>
  <c r="P127" i="9"/>
  <c r="O127" i="22"/>
  <c r="P127" i="22"/>
  <c r="O120" i="22"/>
  <c r="P120" i="9"/>
  <c r="O120" i="9"/>
  <c r="P120" i="22"/>
  <c r="V111" i="22"/>
  <c r="V111" i="9"/>
  <c r="U111" i="22"/>
  <c r="U111" i="9"/>
  <c r="U102" i="22"/>
  <c r="V102" i="22"/>
  <c r="V102" i="9"/>
  <c r="U102" i="9"/>
  <c r="U80" i="9"/>
  <c r="V80" i="22"/>
  <c r="U80" i="22"/>
  <c r="V80" i="9"/>
  <c r="V71" i="22"/>
  <c r="U71" i="22"/>
  <c r="V71" i="9"/>
  <c r="U71" i="9"/>
  <c r="V62" i="22"/>
  <c r="U62" i="22"/>
  <c r="V62" i="9"/>
  <c r="U62" i="9"/>
  <c r="U48" i="9"/>
  <c r="V48" i="9"/>
  <c r="U48" i="22"/>
  <c r="V48" i="22"/>
  <c r="U33" i="22"/>
  <c r="V33" i="22"/>
  <c r="U33" i="9"/>
  <c r="V33" i="9"/>
  <c r="V99" i="22"/>
  <c r="U99" i="9"/>
  <c r="V99" i="9"/>
  <c r="U99" i="22"/>
  <c r="R131" i="22"/>
  <c r="S131" i="22"/>
  <c r="R131" i="9"/>
  <c r="S131" i="9"/>
  <c r="R138" i="22"/>
  <c r="S138" i="22"/>
  <c r="R138" i="9"/>
  <c r="S138" i="9"/>
  <c r="S116" i="9"/>
  <c r="R116" i="22"/>
  <c r="S116" i="22"/>
  <c r="R116" i="9"/>
  <c r="O113" i="22"/>
  <c r="P113" i="9"/>
  <c r="O113" i="9"/>
  <c r="P113" i="22"/>
  <c r="U162" i="9"/>
  <c r="U162" i="22"/>
  <c r="V162" i="22"/>
  <c r="V162" i="9"/>
  <c r="O123" i="9"/>
  <c r="P123" i="9"/>
  <c r="O123" i="22"/>
  <c r="P123" i="22"/>
  <c r="V91" i="22"/>
  <c r="U91" i="9"/>
  <c r="V91" i="9"/>
  <c r="U91" i="22"/>
  <c r="AA169" i="10"/>
  <c r="K169" i="22"/>
  <c r="K169" i="9"/>
  <c r="O124" i="22"/>
  <c r="P124" i="9"/>
  <c r="O124" i="9"/>
  <c r="P124" i="22"/>
  <c r="O108" i="22"/>
  <c r="P108" i="9"/>
  <c r="O108" i="9"/>
  <c r="P108" i="22"/>
  <c r="U76" i="9"/>
  <c r="U76" i="22"/>
  <c r="V76" i="22"/>
  <c r="V76" i="9"/>
  <c r="P59" i="9"/>
  <c r="O59" i="22"/>
  <c r="P59" i="22"/>
  <c r="O59" i="9"/>
  <c r="O50" i="22"/>
  <c r="P50" i="9"/>
  <c r="O50" i="9"/>
  <c r="P50" i="22"/>
  <c r="AA166" i="10"/>
  <c r="K166" i="22"/>
  <c r="K166" i="9"/>
  <c r="AA159" i="10"/>
  <c r="K159" i="22"/>
  <c r="K159" i="9"/>
  <c r="AA157" i="10"/>
  <c r="K157" i="22"/>
  <c r="K157" i="9"/>
  <c r="R149" i="22"/>
  <c r="S149" i="22"/>
  <c r="R149" i="9"/>
  <c r="S149" i="9"/>
  <c r="AA133" i="10"/>
  <c r="K133" i="22"/>
  <c r="K133" i="9"/>
  <c r="O109" i="22"/>
  <c r="O109" i="9"/>
  <c r="P109" i="9"/>
  <c r="P109" i="22"/>
  <c r="O77" i="22"/>
  <c r="O77" i="9"/>
  <c r="P77" i="9"/>
  <c r="P77" i="22"/>
  <c r="P45" i="9"/>
  <c r="O45" i="22"/>
  <c r="P45" i="22"/>
  <c r="O45" i="9"/>
  <c r="O32" i="22"/>
  <c r="P32" i="9"/>
  <c r="P32" i="22"/>
  <c r="O32" i="9"/>
  <c r="U151" i="22"/>
  <c r="V151" i="22"/>
  <c r="V151" i="9"/>
  <c r="U151" i="9"/>
  <c r="U134" i="22"/>
  <c r="V134" i="22"/>
  <c r="V134" i="9"/>
  <c r="U134" i="9"/>
  <c r="U120" i="22"/>
  <c r="V120" i="22"/>
  <c r="V120" i="9"/>
  <c r="U120" i="9"/>
  <c r="Z184" i="10"/>
  <c r="AA111" i="10"/>
  <c r="K111" i="22"/>
  <c r="K111" i="9"/>
  <c r="AA102" i="10"/>
  <c r="K102" i="9"/>
  <c r="K102" i="22"/>
  <c r="K95" i="9"/>
  <c r="AA95" i="10"/>
  <c r="K95" i="22"/>
  <c r="AA88" i="10"/>
  <c r="K88" i="22"/>
  <c r="K88" i="9"/>
  <c r="AA72" i="10"/>
  <c r="K72" i="22"/>
  <c r="K72" i="9"/>
  <c r="G187" i="22"/>
  <c r="O185" i="10"/>
  <c r="G187" i="9"/>
  <c r="G8" i="1"/>
  <c r="V131" i="22"/>
  <c r="U131" i="22"/>
  <c r="V131" i="9"/>
  <c r="U131" i="9"/>
  <c r="K67" i="9"/>
  <c r="AA67" i="10"/>
  <c r="K67" i="22"/>
  <c r="R34" i="9"/>
  <c r="S34" i="22"/>
  <c r="R34" i="22"/>
  <c r="S34" i="9"/>
  <c r="AA173" i="10"/>
  <c r="K173" i="22"/>
  <c r="K173" i="9"/>
  <c r="K83" i="9"/>
  <c r="AA83" i="10"/>
  <c r="K83" i="22"/>
  <c r="AA155" i="10"/>
  <c r="K155" i="22"/>
  <c r="K155" i="9"/>
  <c r="U145" i="9"/>
  <c r="U145" i="22"/>
  <c r="V145" i="22"/>
  <c r="V145" i="9"/>
  <c r="O129" i="9"/>
  <c r="P129" i="9"/>
  <c r="O129" i="22"/>
  <c r="P129" i="22"/>
  <c r="AA116" i="10"/>
  <c r="K116" i="9"/>
  <c r="K116" i="22"/>
  <c r="O97" i="22"/>
  <c r="P97" i="9"/>
  <c r="O97" i="9"/>
  <c r="P97" i="22"/>
  <c r="AA84" i="10"/>
  <c r="K84" i="22"/>
  <c r="K84" i="9"/>
  <c r="S49" i="9"/>
  <c r="R49" i="9"/>
  <c r="R49" i="22"/>
  <c r="S49" i="22"/>
  <c r="AA162" i="10"/>
  <c r="K162" i="22"/>
  <c r="K162" i="9"/>
  <c r="V123" i="22"/>
  <c r="V123" i="9"/>
  <c r="U123" i="22"/>
  <c r="U123" i="9"/>
  <c r="AA107" i="10"/>
  <c r="K107" i="9"/>
  <c r="K107" i="22"/>
  <c r="K75" i="9"/>
  <c r="AA75" i="10"/>
  <c r="K75" i="22"/>
  <c r="O172" i="22"/>
  <c r="P172" i="9"/>
  <c r="O172" i="9"/>
  <c r="P172" i="22"/>
  <c r="P169" i="22"/>
  <c r="O169" i="9"/>
  <c r="P169" i="9"/>
  <c r="O169" i="22"/>
  <c r="U146" i="9"/>
  <c r="V146" i="22"/>
  <c r="V146" i="9"/>
  <c r="U146" i="22"/>
  <c r="O98" i="22"/>
  <c r="P98" i="9"/>
  <c r="O98" i="9"/>
  <c r="P98" i="22"/>
  <c r="S59" i="22"/>
  <c r="S59" i="9"/>
  <c r="R59" i="9"/>
  <c r="R59" i="22"/>
  <c r="R52" i="9"/>
  <c r="R52" i="22"/>
  <c r="S52" i="9"/>
  <c r="S52" i="22"/>
  <c r="S43" i="9"/>
  <c r="S43" i="22"/>
  <c r="R43" i="22"/>
  <c r="R43" i="9"/>
  <c r="AA167" i="10"/>
  <c r="K167" i="22"/>
  <c r="K167" i="9"/>
  <c r="R159" i="22"/>
  <c r="S159" i="22"/>
  <c r="S159" i="9"/>
  <c r="R159" i="9"/>
  <c r="AA158" i="10"/>
  <c r="K158" i="22"/>
  <c r="K158" i="9"/>
  <c r="R141" i="22"/>
  <c r="S141" i="22"/>
  <c r="R141" i="9"/>
  <c r="S141" i="9"/>
  <c r="R117" i="22"/>
  <c r="S117" i="22"/>
  <c r="R117" i="9"/>
  <c r="S117" i="9"/>
  <c r="S61" i="22"/>
  <c r="R61" i="22"/>
  <c r="S61" i="9"/>
  <c r="R61" i="9"/>
  <c r="R32" i="9"/>
  <c r="R32" i="22"/>
  <c r="S32" i="9"/>
  <c r="S32" i="22"/>
  <c r="AA151" i="10"/>
  <c r="K151" i="22"/>
  <c r="K151" i="9"/>
  <c r="AA144" i="10"/>
  <c r="K144" i="22"/>
  <c r="K144" i="9"/>
  <c r="R142" i="9"/>
  <c r="S142" i="9"/>
  <c r="R142" i="22"/>
  <c r="S142" i="22"/>
  <c r="AA126" i="10"/>
  <c r="K126" i="22"/>
  <c r="K126" i="9"/>
  <c r="O111" i="9"/>
  <c r="O111" i="22"/>
  <c r="P111" i="22"/>
  <c r="P111" i="9"/>
  <c r="O102" i="22"/>
  <c r="P102" i="9"/>
  <c r="P102" i="22"/>
  <c r="O102" i="9"/>
  <c r="AD184" i="10"/>
  <c r="AE88" i="10"/>
  <c r="N88" i="9"/>
  <c r="N88" i="22"/>
  <c r="O79" i="9"/>
  <c r="O79" i="22"/>
  <c r="P79" i="22"/>
  <c r="P79" i="9"/>
  <c r="P70" i="22"/>
  <c r="P70" i="9"/>
  <c r="O70" i="9"/>
  <c r="O70" i="22"/>
  <c r="O56" i="22"/>
  <c r="P56" i="9"/>
  <c r="P56" i="22"/>
  <c r="O56" i="9"/>
  <c r="P47" i="9"/>
  <c r="O47" i="9"/>
  <c r="O47" i="22"/>
  <c r="P47" i="22"/>
  <c r="AA131" i="10"/>
  <c r="K131" i="9"/>
  <c r="K131" i="22"/>
  <c r="AA36" i="10"/>
  <c r="K36" i="22"/>
  <c r="K36" i="9"/>
  <c r="R154" i="22"/>
  <c r="S154" i="22"/>
  <c r="R154" i="9"/>
  <c r="S154" i="9"/>
  <c r="P83" i="22"/>
  <c r="P83" i="9"/>
  <c r="O83" i="9"/>
  <c r="O83" i="22"/>
  <c r="V171" i="22"/>
  <c r="U171" i="9"/>
  <c r="V171" i="9"/>
  <c r="U171" i="22"/>
  <c r="O164" i="22"/>
  <c r="P164" i="9"/>
  <c r="O164" i="9"/>
  <c r="P164" i="22"/>
  <c r="P161" i="22"/>
  <c r="O161" i="9"/>
  <c r="P161" i="9"/>
  <c r="O161" i="22"/>
  <c r="U138" i="9"/>
  <c r="V138" i="22"/>
  <c r="V138" i="9"/>
  <c r="U138" i="22"/>
  <c r="O116" i="22"/>
  <c r="P116" i="22"/>
  <c r="P116" i="9"/>
  <c r="O116" i="9"/>
  <c r="P84" i="22"/>
  <c r="P84" i="9"/>
  <c r="O84" i="22"/>
  <c r="O84" i="9"/>
  <c r="K74" i="22"/>
  <c r="K74" i="9"/>
  <c r="AA74" i="10"/>
  <c r="AA123" i="10"/>
  <c r="K123" i="9"/>
  <c r="K123" i="22"/>
  <c r="P75" i="9"/>
  <c r="P75" i="22"/>
  <c r="O75" i="22"/>
  <c r="O75" i="9"/>
  <c r="P35" i="9"/>
  <c r="O35" i="22"/>
  <c r="P35" i="22"/>
  <c r="O35" i="9"/>
  <c r="R153" i="22"/>
  <c r="S153" i="22"/>
  <c r="R153" i="9"/>
  <c r="S153" i="9"/>
  <c r="R137" i="22"/>
  <c r="S137" i="22"/>
  <c r="R137" i="9"/>
  <c r="S137" i="9"/>
  <c r="U124" i="9"/>
  <c r="U124" i="22"/>
  <c r="V124" i="22"/>
  <c r="V124" i="9"/>
  <c r="U105" i="22"/>
  <c r="V105" i="9"/>
  <c r="U105" i="9"/>
  <c r="V105" i="22"/>
  <c r="O73" i="22"/>
  <c r="P73" i="9"/>
  <c r="P73" i="22"/>
  <c r="O73" i="9"/>
  <c r="AA60" i="10"/>
  <c r="K60" i="22"/>
  <c r="K60" i="9"/>
  <c r="V58" i="22"/>
  <c r="U58" i="9"/>
  <c r="V58" i="9"/>
  <c r="U58" i="22"/>
  <c r="V44" i="22"/>
  <c r="V44" i="9"/>
  <c r="U44" i="22"/>
  <c r="U44" i="9"/>
  <c r="O167" i="22"/>
  <c r="O167" i="9"/>
  <c r="P167" i="22"/>
  <c r="P167" i="9"/>
  <c r="O158" i="22"/>
  <c r="P158" i="9"/>
  <c r="O158" i="9"/>
  <c r="P158" i="22"/>
  <c r="R157" i="22"/>
  <c r="S157" i="22"/>
  <c r="R157" i="9"/>
  <c r="S157" i="9"/>
  <c r="O125" i="9"/>
  <c r="P125" i="9"/>
  <c r="O125" i="22"/>
  <c r="P125" i="22"/>
  <c r="V109" i="9"/>
  <c r="V109" i="22"/>
  <c r="U109" i="22"/>
  <c r="U109" i="9"/>
  <c r="V77" i="22"/>
  <c r="U77" i="9"/>
  <c r="U77" i="22"/>
  <c r="V77" i="9"/>
  <c r="T69" i="22"/>
  <c r="T69" i="9"/>
  <c r="AL183" i="10"/>
  <c r="AM69" i="10"/>
  <c r="U53" i="9"/>
  <c r="V53" i="22"/>
  <c r="V53" i="9"/>
  <c r="U53" i="22"/>
  <c r="V38" i="9"/>
  <c r="U38" i="22"/>
  <c r="U38" i="9"/>
  <c r="V38" i="22"/>
  <c r="O160" i="22"/>
  <c r="P160" i="9"/>
  <c r="O160" i="9"/>
  <c r="P160" i="22"/>
  <c r="S144" i="22"/>
  <c r="R144" i="9"/>
  <c r="S144" i="9"/>
  <c r="R144" i="22"/>
  <c r="AA142" i="10"/>
  <c r="K142" i="22"/>
  <c r="K142" i="9"/>
  <c r="AA134" i="10"/>
  <c r="K134" i="22"/>
  <c r="K134" i="9"/>
  <c r="R102" i="9"/>
  <c r="S102" i="9"/>
  <c r="R102" i="22"/>
  <c r="S102" i="22"/>
  <c r="R87" i="22"/>
  <c r="S87" i="22"/>
  <c r="S87" i="9"/>
  <c r="R87" i="9"/>
  <c r="R80" i="9"/>
  <c r="S80" i="22"/>
  <c r="S80" i="9"/>
  <c r="R80" i="22"/>
  <c r="R78" i="22"/>
  <c r="S78" i="9"/>
  <c r="S78" i="22"/>
  <c r="R78" i="9"/>
  <c r="R70" i="22"/>
  <c r="S70" i="9"/>
  <c r="S70" i="22"/>
  <c r="R70" i="9"/>
  <c r="S55" i="9"/>
  <c r="S55" i="22"/>
  <c r="R55" i="9"/>
  <c r="R55" i="22"/>
  <c r="P36" i="22"/>
  <c r="P36" i="9"/>
  <c r="O36" i="22"/>
  <c r="O36" i="9"/>
  <c r="AA154" i="10"/>
  <c r="K154" i="9"/>
  <c r="K154" i="22"/>
  <c r="U122" i="9"/>
  <c r="V122" i="9"/>
  <c r="U122" i="22"/>
  <c r="V122" i="22"/>
  <c r="U106" i="9"/>
  <c r="V106" i="22"/>
  <c r="V106" i="9"/>
  <c r="U106" i="22"/>
  <c r="R84" i="9"/>
  <c r="S84" i="9"/>
  <c r="R84" i="22"/>
  <c r="S84" i="22"/>
  <c r="P74" i="22"/>
  <c r="P74" i="9"/>
  <c r="O74" i="9"/>
  <c r="O74" i="22"/>
  <c r="K49" i="22"/>
  <c r="K49" i="9"/>
  <c r="AA49" i="10"/>
  <c r="S91" i="9"/>
  <c r="R91" i="22"/>
  <c r="S91" i="22"/>
  <c r="R91" i="9"/>
  <c r="R35" i="9"/>
  <c r="S35" i="22"/>
  <c r="R35" i="22"/>
  <c r="S35" i="9"/>
  <c r="R130" i="22"/>
  <c r="S130" i="22"/>
  <c r="R130" i="9"/>
  <c r="S130" i="9"/>
  <c r="AA105" i="10"/>
  <c r="K105" i="22"/>
  <c r="K105" i="9"/>
  <c r="U92" i="9"/>
  <c r="U92" i="22"/>
  <c r="V92" i="22"/>
  <c r="V92" i="9"/>
  <c r="R82" i="9"/>
  <c r="R82" i="22"/>
  <c r="S82" i="22"/>
  <c r="S82" i="9"/>
  <c r="S73" i="22"/>
  <c r="R73" i="9"/>
  <c r="R73" i="22"/>
  <c r="S73" i="9"/>
  <c r="P60" i="22"/>
  <c r="P60" i="9"/>
  <c r="O60" i="22"/>
  <c r="O60" i="9"/>
  <c r="K59" i="9"/>
  <c r="AA59" i="10"/>
  <c r="K59" i="22"/>
  <c r="AA52" i="10"/>
  <c r="K52" i="22"/>
  <c r="K52" i="9"/>
  <c r="K50" i="22"/>
  <c r="K50" i="9"/>
  <c r="AA50" i="10"/>
  <c r="K43" i="9"/>
  <c r="AA43" i="10"/>
  <c r="K43" i="22"/>
  <c r="G10" i="1"/>
  <c r="V165" i="22"/>
  <c r="V165" i="9"/>
  <c r="U165" i="9"/>
  <c r="U165" i="22"/>
  <c r="V149" i="9"/>
  <c r="U149" i="22"/>
  <c r="V149" i="22"/>
  <c r="U149" i="9"/>
  <c r="V117" i="9"/>
  <c r="U117" i="22"/>
  <c r="U117" i="9"/>
  <c r="V117" i="22"/>
  <c r="AA109" i="10"/>
  <c r="K109" i="22"/>
  <c r="K109" i="9"/>
  <c r="K93" i="22"/>
  <c r="K93" i="9"/>
  <c r="AA93" i="10"/>
  <c r="K77" i="22"/>
  <c r="K77" i="9"/>
  <c r="AA77" i="10"/>
  <c r="K61" i="22"/>
  <c r="K61" i="9"/>
  <c r="AA61" i="10"/>
  <c r="G9" i="1"/>
  <c r="O134" i="22"/>
  <c r="P134" i="9"/>
  <c r="P134" i="22"/>
  <c r="O134" i="9"/>
  <c r="S128" i="22"/>
  <c r="R128" i="9"/>
  <c r="S128" i="9"/>
  <c r="R128" i="22"/>
  <c r="O119" i="9"/>
  <c r="P119" i="9"/>
  <c r="O119" i="22"/>
  <c r="P119" i="22"/>
  <c r="U112" i="9"/>
  <c r="V112" i="22"/>
  <c r="V112" i="9"/>
  <c r="U112" i="22"/>
  <c r="V103" i="22"/>
  <c r="U103" i="22"/>
  <c r="V103" i="9"/>
  <c r="U103" i="9"/>
  <c r="V94" i="9"/>
  <c r="U94" i="9"/>
  <c r="U94" i="22"/>
  <c r="V94" i="22"/>
  <c r="T88" i="9"/>
  <c r="T88" i="22"/>
  <c r="AL184" i="10"/>
  <c r="AM88" i="10"/>
  <c r="V86" i="22"/>
  <c r="V86" i="9"/>
  <c r="U86" i="22"/>
  <c r="U86" i="9"/>
  <c r="U72" i="22"/>
  <c r="V72" i="22"/>
  <c r="V72" i="9"/>
  <c r="U72" i="9"/>
  <c r="V63" i="22"/>
  <c r="U63" i="9"/>
  <c r="U63" i="22"/>
  <c r="V63" i="9"/>
  <c r="V54" i="22"/>
  <c r="V54" i="9"/>
  <c r="U54" i="22"/>
  <c r="U54" i="9"/>
  <c r="V41" i="9"/>
  <c r="U41" i="9"/>
  <c r="V41" i="22"/>
  <c r="U41" i="22"/>
  <c r="S209" i="10"/>
  <c r="R209" i="10"/>
  <c r="I215" i="22"/>
  <c r="I215" i="9"/>
  <c r="S17" i="9"/>
  <c r="R17" i="22"/>
  <c r="R17" i="9"/>
  <c r="S17" i="22"/>
  <c r="F190" i="9"/>
  <c r="L188" i="10"/>
  <c r="N188" i="10"/>
  <c r="F190" i="22"/>
  <c r="K188" i="10"/>
  <c r="V22" i="9"/>
  <c r="V22" i="22"/>
  <c r="U22" i="22"/>
  <c r="U22" i="9"/>
  <c r="P20" i="22"/>
  <c r="P20" i="9"/>
  <c r="O20" i="22"/>
  <c r="O20" i="9"/>
  <c r="P21" i="22"/>
  <c r="O21" i="22"/>
  <c r="O21" i="9"/>
  <c r="P21" i="9"/>
  <c r="K15" i="22"/>
  <c r="AA15" i="10"/>
  <c r="K15" i="9"/>
  <c r="S9" i="9"/>
  <c r="R9" i="9"/>
  <c r="R9" i="22"/>
  <c r="S9" i="22"/>
  <c r="V23" i="22"/>
  <c r="U23" i="22"/>
  <c r="V23" i="9"/>
  <c r="U23" i="9"/>
  <c r="K28" i="22"/>
  <c r="K28" i="9"/>
  <c r="AA28" i="10"/>
  <c r="AD180" i="10"/>
  <c r="AD176" i="10"/>
  <c r="N4" i="9"/>
  <c r="N4" i="22"/>
  <c r="AE4" i="10"/>
  <c r="S7" i="9"/>
  <c r="R7" i="22"/>
  <c r="S7" i="22"/>
  <c r="R7" i="9"/>
  <c r="U15" i="9"/>
  <c r="V15" i="22"/>
  <c r="U15" i="22"/>
  <c r="V15" i="9"/>
  <c r="R8" i="9"/>
  <c r="R8" i="22"/>
  <c r="S8" i="22"/>
  <c r="S8" i="9"/>
  <c r="B6" i="1"/>
  <c r="G4" i="3"/>
  <c r="A3" i="2" s="1"/>
  <c r="K24" i="22"/>
  <c r="AA24" i="10"/>
  <c r="K24" i="9"/>
  <c r="F212" i="10"/>
  <c r="H204" i="10"/>
  <c r="G204" i="10"/>
  <c r="S23" i="22"/>
  <c r="S23" i="9"/>
  <c r="R23" i="22"/>
  <c r="R23" i="9"/>
  <c r="U16" i="9"/>
  <c r="V16" i="9"/>
  <c r="U16" i="22"/>
  <c r="V16" i="22"/>
  <c r="H10" i="9"/>
  <c r="H10" i="22"/>
  <c r="K7" i="22"/>
  <c r="K7" i="9"/>
  <c r="AA7" i="10"/>
  <c r="G182" i="9"/>
  <c r="G182" i="22"/>
  <c r="O180" i="10"/>
  <c r="L204" i="10"/>
  <c r="K204" i="10"/>
  <c r="N204" i="10"/>
  <c r="J212" i="10"/>
  <c r="AH180" i="10"/>
  <c r="AH176" i="10"/>
  <c r="Q4" i="22"/>
  <c r="AI4" i="10"/>
  <c r="Q4" i="9"/>
  <c r="AE6" i="10"/>
  <c r="N6" i="22"/>
  <c r="N6" i="9"/>
  <c r="P25" i="22"/>
  <c r="O25" i="22"/>
  <c r="O25" i="9"/>
  <c r="P25" i="9"/>
  <c r="H28" i="9"/>
  <c r="H28" i="22"/>
  <c r="K25" i="22"/>
  <c r="K25" i="9"/>
  <c r="AA25" i="10"/>
  <c r="P22" i="22"/>
  <c r="P22" i="9"/>
  <c r="O22" i="22"/>
  <c r="O22" i="9"/>
  <c r="V20" i="22"/>
  <c r="U20" i="22"/>
  <c r="U20" i="9"/>
  <c r="V20" i="9"/>
  <c r="U18" i="22"/>
  <c r="V18" i="9"/>
  <c r="V18" i="22"/>
  <c r="U18" i="9"/>
  <c r="V12" i="22"/>
  <c r="V12" i="9"/>
  <c r="U12" i="9"/>
  <c r="U12" i="22"/>
  <c r="V10" i="9"/>
  <c r="U10" i="9"/>
  <c r="U10" i="22"/>
  <c r="V10" i="22"/>
  <c r="J4" i="3"/>
  <c r="D3" i="2" s="1"/>
  <c r="E6" i="1"/>
  <c r="E12" i="1" s="1"/>
  <c r="S13" i="9"/>
  <c r="R13" i="9"/>
  <c r="R13" i="22"/>
  <c r="S13" i="22"/>
  <c r="H4" i="3"/>
  <c r="B3" i="2" s="1"/>
  <c r="C6" i="1"/>
  <c r="C12" i="1" s="1"/>
  <c r="R24" i="22"/>
  <c r="R24" i="9"/>
  <c r="S24" i="22"/>
  <c r="S24" i="9"/>
  <c r="V14" i="9"/>
  <c r="U14" i="9"/>
  <c r="U14" i="22"/>
  <c r="V14" i="22"/>
  <c r="J182" i="22"/>
  <c r="U188" i="10"/>
  <c r="U204" i="10"/>
  <c r="W180" i="10"/>
  <c r="J182" i="9"/>
  <c r="G5" i="32" s="1"/>
  <c r="G13" i="32" s="1"/>
  <c r="V180" i="10"/>
  <c r="H27" i="22"/>
  <c r="H27" i="9"/>
  <c r="AA23" i="10"/>
  <c r="K23" i="22"/>
  <c r="K23" i="9"/>
  <c r="AA12" i="10"/>
  <c r="K12" i="9"/>
  <c r="K12" i="22"/>
  <c r="K10" i="22"/>
  <c r="K10" i="9"/>
  <c r="AA10" i="10"/>
  <c r="K21" i="22"/>
  <c r="K21" i="9"/>
  <c r="AA21" i="10"/>
  <c r="O17" i="22"/>
  <c r="P17" i="22"/>
  <c r="O17" i="9"/>
  <c r="P17" i="9"/>
  <c r="H24" i="9"/>
  <c r="H24" i="22"/>
  <c r="AA9" i="10"/>
  <c r="K9" i="9"/>
  <c r="K9" i="22"/>
  <c r="H25" i="22"/>
  <c r="H25" i="9"/>
  <c r="AA27" i="10"/>
  <c r="K27" i="22"/>
  <c r="K27" i="9"/>
  <c r="P18" i="9"/>
  <c r="P18" i="22"/>
  <c r="O18" i="22"/>
  <c r="O18" i="9"/>
  <c r="P14" i="9"/>
  <c r="P14" i="22"/>
  <c r="O14" i="22"/>
  <c r="O14" i="9"/>
  <c r="H11" i="22"/>
  <c r="H11" i="9"/>
  <c r="O11" i="22"/>
  <c r="P11" i="9"/>
  <c r="O11" i="9"/>
  <c r="P11" i="22"/>
  <c r="V24" i="9"/>
  <c r="U24" i="9"/>
  <c r="V24" i="22"/>
  <c r="U24" i="22"/>
  <c r="K8" i="9"/>
  <c r="AA8" i="10"/>
  <c r="K8" i="22"/>
  <c r="K16" i="22"/>
  <c r="K16" i="9"/>
  <c r="AA16" i="10"/>
  <c r="P27" i="22"/>
  <c r="O27" i="9"/>
  <c r="O27" i="22"/>
  <c r="P27" i="9"/>
  <c r="AA19" i="10"/>
  <c r="K19" i="22"/>
  <c r="K19" i="9"/>
  <c r="S18" i="22"/>
  <c r="R18" i="9"/>
  <c r="S18" i="9"/>
  <c r="R18" i="22"/>
  <c r="R12" i="9"/>
  <c r="R12" i="22"/>
  <c r="S12" i="9"/>
  <c r="S12" i="22"/>
  <c r="S11" i="9"/>
  <c r="R11" i="22"/>
  <c r="S11" i="22"/>
  <c r="R11" i="9"/>
  <c r="R10" i="9"/>
  <c r="S10" i="9"/>
  <c r="S10" i="22"/>
  <c r="R10" i="22"/>
  <c r="V8" i="22"/>
  <c r="V8" i="9"/>
  <c r="U8" i="9"/>
  <c r="U8" i="22"/>
  <c r="I190" i="22"/>
  <c r="I190" i="9"/>
  <c r="R188" i="10"/>
  <c r="S188" i="10"/>
  <c r="H17" i="9"/>
  <c r="H17" i="22"/>
  <c r="AL180" i="10"/>
  <c r="T4" i="9"/>
  <c r="T4" i="22"/>
  <c r="AL176" i="10"/>
  <c r="AM4" i="10"/>
  <c r="P28" i="22"/>
  <c r="P28" i="9"/>
  <c r="O28" i="22"/>
  <c r="O28" i="9"/>
  <c r="K6" i="9"/>
  <c r="AA6" i="10"/>
  <c r="K6" i="22"/>
  <c r="K17" i="22"/>
  <c r="K17" i="9"/>
  <c r="AA17" i="10"/>
  <c r="U9" i="22"/>
  <c r="V9" i="9"/>
  <c r="U9" i="9"/>
  <c r="V9" i="22"/>
  <c r="S25" i="22"/>
  <c r="S25" i="9"/>
  <c r="R25" i="22"/>
  <c r="R25" i="9"/>
  <c r="H23" i="22"/>
  <c r="H23" i="9"/>
  <c r="R28" i="22"/>
  <c r="R28" i="9"/>
  <c r="S28" i="22"/>
  <c r="S28" i="9"/>
  <c r="S27" i="22"/>
  <c r="S27" i="9"/>
  <c r="R27" i="22"/>
  <c r="R27" i="9"/>
  <c r="R20" i="9"/>
  <c r="R20" i="22"/>
  <c r="S20" i="9"/>
  <c r="S20" i="22"/>
  <c r="S19" i="9"/>
  <c r="S19" i="22"/>
  <c r="R19" i="22"/>
  <c r="R19" i="9"/>
  <c r="K18" i="9"/>
  <c r="AA18" i="10"/>
  <c r="K18" i="22"/>
  <c r="K11" i="9"/>
  <c r="K11" i="22"/>
  <c r="AA11" i="10"/>
  <c r="K4" i="22"/>
  <c r="K4" i="9"/>
  <c r="Z180" i="10"/>
  <c r="Z176" i="10"/>
  <c r="AA4" i="10"/>
  <c r="H188" i="10"/>
  <c r="E190" i="22"/>
  <c r="E190" i="9"/>
  <c r="G188" i="10"/>
  <c r="U26" i="9"/>
  <c r="V26" i="9"/>
  <c r="U26" i="22"/>
  <c r="V26" i="22"/>
  <c r="K20" i="22"/>
  <c r="K20" i="9"/>
  <c r="AA20" i="10"/>
  <c r="P10" i="9"/>
  <c r="P10" i="22"/>
  <c r="O10" i="22"/>
  <c r="O10" i="9"/>
  <c r="S21" i="9"/>
  <c r="S21" i="22"/>
  <c r="R21" i="9"/>
  <c r="R21" i="22"/>
  <c r="P23" i="22"/>
  <c r="O23" i="22"/>
  <c r="O23" i="9"/>
  <c r="P23" i="9"/>
  <c r="V28" i="22"/>
  <c r="V28" i="9"/>
  <c r="U28" i="9"/>
  <c r="U28" i="22"/>
  <c r="K26" i="9"/>
  <c r="AA26" i="10"/>
  <c r="K26" i="22"/>
  <c r="D6" i="1"/>
  <c r="D12" i="1" s="1"/>
  <c r="I4" i="3"/>
  <c r="C3" i="2" s="1"/>
  <c r="O13" i="22"/>
  <c r="P13" i="22"/>
  <c r="O13" i="9"/>
  <c r="P13" i="9"/>
  <c r="P24" i="22"/>
  <c r="P24" i="9"/>
  <c r="O24" i="22"/>
  <c r="O24" i="9"/>
  <c r="O176" i="10"/>
  <c r="G176" i="22"/>
  <c r="G176" i="9"/>
  <c r="H8" i="22"/>
  <c r="H8" i="9"/>
  <c r="V19" i="22"/>
  <c r="U19" i="22"/>
  <c r="U19" i="9"/>
  <c r="V19" i="9"/>
  <c r="K5" i="9"/>
  <c r="AA5" i="10"/>
  <c r="K5" i="22"/>
  <c r="R16" i="22"/>
  <c r="R16" i="9"/>
  <c r="S16" i="9"/>
  <c r="S16" i="22"/>
  <c r="AI6" i="10"/>
  <c r="Q6" i="22"/>
  <c r="Q6" i="9"/>
  <c r="O9" i="22"/>
  <c r="P9" i="22"/>
  <c r="P9" i="9"/>
  <c r="O9" i="9"/>
  <c r="U25" i="9"/>
  <c r="U25" i="22"/>
  <c r="V25" i="22"/>
  <c r="V25" i="9"/>
  <c r="P5" i="9"/>
  <c r="O5" i="22"/>
  <c r="O5" i="9"/>
  <c r="P5" i="22"/>
  <c r="H7" i="22"/>
  <c r="H7" i="9"/>
  <c r="S14" i="22"/>
  <c r="R14" i="9"/>
  <c r="S14" i="9"/>
  <c r="R14" i="22"/>
  <c r="T6" i="9"/>
  <c r="AM6" i="10"/>
  <c r="T6" i="22"/>
  <c r="U17" i="9"/>
  <c r="U17" i="22"/>
  <c r="V17" i="22"/>
  <c r="V17" i="9"/>
  <c r="S204" i="10"/>
  <c r="R204" i="10"/>
  <c r="I210" i="9"/>
  <c r="I210" i="22"/>
  <c r="Q212" i="10"/>
  <c r="S15" i="9"/>
  <c r="R15" i="9"/>
  <c r="S15" i="22"/>
  <c r="R15" i="22"/>
  <c r="H12" i="9"/>
  <c r="H12" i="22"/>
  <c r="V27" i="22"/>
  <c r="V27" i="9"/>
  <c r="U27" i="9"/>
  <c r="U27" i="22"/>
  <c r="P26" i="22"/>
  <c r="P26" i="9"/>
  <c r="O26" i="22"/>
  <c r="O26" i="9"/>
  <c r="P19" i="22"/>
  <c r="O19" i="22"/>
  <c r="O19" i="9"/>
  <c r="P19" i="9"/>
  <c r="V11" i="22"/>
  <c r="V11" i="9"/>
  <c r="U11" i="9"/>
  <c r="U11" i="22"/>
  <c r="U21" i="22"/>
  <c r="V21" i="22"/>
  <c r="U21" i="9"/>
  <c r="V21" i="9"/>
  <c r="S5" i="9"/>
  <c r="R5" i="22"/>
  <c r="R5" i="9"/>
  <c r="S5" i="22"/>
  <c r="K13" i="22"/>
  <c r="AA13" i="10"/>
  <c r="K13" i="9"/>
  <c r="W176" i="10"/>
  <c r="J176" i="22"/>
  <c r="V176" i="10"/>
  <c r="J176" i="9"/>
  <c r="H20" i="22"/>
  <c r="H20" i="9"/>
  <c r="R22" i="22"/>
  <c r="R22" i="9"/>
  <c r="S22" i="22"/>
  <c r="S22" i="9"/>
  <c r="R26" i="22"/>
  <c r="R26" i="9"/>
  <c r="S26" i="22"/>
  <c r="S26" i="9"/>
  <c r="U13" i="22"/>
  <c r="V13" i="22"/>
  <c r="V13" i="9"/>
  <c r="U13" i="9"/>
  <c r="U5" i="22"/>
  <c r="V5" i="22"/>
  <c r="U5" i="9"/>
  <c r="V5" i="9"/>
  <c r="K14" i="9"/>
  <c r="AA14" i="10"/>
  <c r="K14" i="22"/>
  <c r="U7" i="22"/>
  <c r="V7" i="9"/>
  <c r="U7" i="9"/>
  <c r="V7" i="22"/>
  <c r="K22" i="9"/>
  <c r="AA22" i="10"/>
  <c r="K22" i="22"/>
  <c r="O210" i="10" l="1"/>
  <c r="G49" i="20"/>
  <c r="H188" i="22"/>
  <c r="G57" i="20"/>
  <c r="G55" i="20"/>
  <c r="O205" i="10"/>
  <c r="H211" i="9" s="1"/>
  <c r="G211" i="22"/>
  <c r="H184" i="22"/>
  <c r="H184" i="9"/>
  <c r="H211" i="22"/>
  <c r="H213" i="22"/>
  <c r="H213" i="9"/>
  <c r="H216" i="9"/>
  <c r="H216" i="22"/>
  <c r="H212" i="22"/>
  <c r="H212" i="9"/>
  <c r="V88" i="9"/>
  <c r="V88" i="22"/>
  <c r="U88" i="22"/>
  <c r="U88" i="9"/>
  <c r="M77" i="22"/>
  <c r="M77" i="9"/>
  <c r="L77" i="9"/>
  <c r="L77" i="22"/>
  <c r="M109" i="22"/>
  <c r="M109" i="9"/>
  <c r="L109" i="9"/>
  <c r="L109" i="22"/>
  <c r="M59" i="22"/>
  <c r="M59" i="9"/>
  <c r="L59" i="22"/>
  <c r="L59" i="9"/>
  <c r="M105" i="22"/>
  <c r="M105" i="9"/>
  <c r="L105" i="9"/>
  <c r="L105" i="22"/>
  <c r="L142" i="22"/>
  <c r="L142" i="9"/>
  <c r="M142" i="22"/>
  <c r="M142" i="9"/>
  <c r="M36" i="9"/>
  <c r="L36" i="22"/>
  <c r="L36" i="9"/>
  <c r="M36" i="22"/>
  <c r="M151" i="22"/>
  <c r="M151" i="9"/>
  <c r="L151" i="9"/>
  <c r="L151" i="22"/>
  <c r="M75" i="22"/>
  <c r="M75" i="9"/>
  <c r="L75" i="22"/>
  <c r="L75" i="9"/>
  <c r="M107" i="22"/>
  <c r="M107" i="9"/>
  <c r="L107" i="9"/>
  <c r="L107" i="22"/>
  <c r="M155" i="22"/>
  <c r="M155" i="9"/>
  <c r="L155" i="9"/>
  <c r="L155" i="22"/>
  <c r="M67" i="22"/>
  <c r="M67" i="9"/>
  <c r="L67" i="22"/>
  <c r="L67" i="9"/>
  <c r="H187" i="9"/>
  <c r="H187" i="22"/>
  <c r="M72" i="9"/>
  <c r="L72" i="9"/>
  <c r="L72" i="22"/>
  <c r="M72" i="22"/>
  <c r="M111" i="22"/>
  <c r="M111" i="9"/>
  <c r="L111" i="9"/>
  <c r="L111" i="22"/>
  <c r="M133" i="22"/>
  <c r="M133" i="9"/>
  <c r="L133" i="9"/>
  <c r="L133" i="22"/>
  <c r="M169" i="22"/>
  <c r="M169" i="9"/>
  <c r="L169" i="9"/>
  <c r="L169" i="22"/>
  <c r="L31" i="22"/>
  <c r="M31" i="9"/>
  <c r="M31" i="22"/>
  <c r="L31" i="9"/>
  <c r="L53" i="22"/>
  <c r="M53" i="9"/>
  <c r="L53" i="9"/>
  <c r="M53" i="22"/>
  <c r="L138" i="22"/>
  <c r="L138" i="9"/>
  <c r="M138" i="22"/>
  <c r="M138" i="9"/>
  <c r="V205" i="10"/>
  <c r="W205" i="10"/>
  <c r="J211" i="22"/>
  <c r="J211" i="9"/>
  <c r="AM185" i="10"/>
  <c r="AL209" i="10"/>
  <c r="T187" i="22"/>
  <c r="T187" i="9"/>
  <c r="L152" i="22"/>
  <c r="L152" i="9"/>
  <c r="M152" i="22"/>
  <c r="M152" i="9"/>
  <c r="M68" i="9"/>
  <c r="L68" i="22"/>
  <c r="L68" i="9"/>
  <c r="M68" i="22"/>
  <c r="Q187" i="9"/>
  <c r="AI185" i="10"/>
  <c r="AH209" i="10"/>
  <c r="Q187" i="22"/>
  <c r="Z209" i="10"/>
  <c r="K187" i="22"/>
  <c r="AA185" i="10"/>
  <c r="K187" i="9"/>
  <c r="J216" i="9"/>
  <c r="W210" i="10"/>
  <c r="V210" i="10"/>
  <c r="J216" i="22"/>
  <c r="L170" i="22"/>
  <c r="L170" i="9"/>
  <c r="M170" i="22"/>
  <c r="M170" i="9"/>
  <c r="G215" i="22"/>
  <c r="O209" i="10"/>
  <c r="G215" i="9"/>
  <c r="G39" i="20"/>
  <c r="G41" i="20"/>
  <c r="L55" i="22"/>
  <c r="M55" i="9"/>
  <c r="M55" i="22"/>
  <c r="L55" i="9"/>
  <c r="M80" i="9"/>
  <c r="L80" i="22"/>
  <c r="M80" i="22"/>
  <c r="L80" i="9"/>
  <c r="L130" i="22"/>
  <c r="L130" i="9"/>
  <c r="M130" i="22"/>
  <c r="M130" i="9"/>
  <c r="M101" i="22"/>
  <c r="M101" i="9"/>
  <c r="L101" i="9"/>
  <c r="L101" i="22"/>
  <c r="L51" i="22"/>
  <c r="M51" i="9"/>
  <c r="M51" i="22"/>
  <c r="L51" i="9"/>
  <c r="AD206" i="10"/>
  <c r="N184" i="22"/>
  <c r="N184" i="9"/>
  <c r="AE182" i="10"/>
  <c r="L174" i="22"/>
  <c r="L174" i="9"/>
  <c r="M174" i="22"/>
  <c r="M174" i="9"/>
  <c r="M34" i="9"/>
  <c r="M34" i="22"/>
  <c r="L34" i="22"/>
  <c r="L34" i="9"/>
  <c r="M145" i="22"/>
  <c r="M145" i="9"/>
  <c r="L145" i="9"/>
  <c r="L145" i="22"/>
  <c r="L150" i="22"/>
  <c r="L150" i="9"/>
  <c r="M150" i="22"/>
  <c r="M150" i="9"/>
  <c r="L112" i="22"/>
  <c r="L112" i="9"/>
  <c r="M112" i="22"/>
  <c r="M112" i="9"/>
  <c r="M97" i="22"/>
  <c r="M97" i="9"/>
  <c r="L97" i="9"/>
  <c r="L97" i="22"/>
  <c r="M121" i="22"/>
  <c r="M121" i="9"/>
  <c r="L121" i="9"/>
  <c r="L121" i="22"/>
  <c r="M171" i="22"/>
  <c r="M171" i="9"/>
  <c r="L171" i="9"/>
  <c r="L171" i="22"/>
  <c r="M119" i="22"/>
  <c r="M119" i="9"/>
  <c r="L119" i="9"/>
  <c r="L119" i="22"/>
  <c r="L148" i="22"/>
  <c r="L148" i="9"/>
  <c r="M148" i="22"/>
  <c r="M148" i="9"/>
  <c r="M149" i="22"/>
  <c r="M149" i="9"/>
  <c r="L149" i="9"/>
  <c r="L149" i="22"/>
  <c r="M82" i="9"/>
  <c r="L82" i="9"/>
  <c r="L82" i="22"/>
  <c r="M82" i="22"/>
  <c r="O115" i="9"/>
  <c r="P115" i="9"/>
  <c r="O115" i="22"/>
  <c r="P115" i="22"/>
  <c r="M54" i="9"/>
  <c r="L54" i="9"/>
  <c r="M54" i="22"/>
  <c r="L54" i="22"/>
  <c r="D31" i="20"/>
  <c r="N213" i="22"/>
  <c r="N213" i="9"/>
  <c r="AE207" i="10"/>
  <c r="M117" i="22"/>
  <c r="M117" i="9"/>
  <c r="L117" i="9"/>
  <c r="L117" i="22"/>
  <c r="AE210" i="10"/>
  <c r="D47" i="20"/>
  <c r="N216" i="9"/>
  <c r="N216" i="22"/>
  <c r="T186" i="9"/>
  <c r="AM184" i="10"/>
  <c r="AL208" i="10"/>
  <c r="T186" i="22"/>
  <c r="M61" i="22"/>
  <c r="M61" i="9"/>
  <c r="L61" i="9"/>
  <c r="L61" i="22"/>
  <c r="M50" i="9"/>
  <c r="M50" i="22"/>
  <c r="L50" i="9"/>
  <c r="L50" i="22"/>
  <c r="L49" i="22"/>
  <c r="M49" i="9"/>
  <c r="L49" i="9"/>
  <c r="M49" i="22"/>
  <c r="L134" i="22"/>
  <c r="L134" i="9"/>
  <c r="M134" i="22"/>
  <c r="M134" i="9"/>
  <c r="V69" i="22"/>
  <c r="U69" i="9"/>
  <c r="V69" i="9"/>
  <c r="U69" i="22"/>
  <c r="L144" i="22"/>
  <c r="L144" i="9"/>
  <c r="M144" i="22"/>
  <c r="M144" i="9"/>
  <c r="L116" i="22"/>
  <c r="L116" i="9"/>
  <c r="M116" i="22"/>
  <c r="M116" i="9"/>
  <c r="M95" i="22"/>
  <c r="M95" i="9"/>
  <c r="L95" i="22"/>
  <c r="L95" i="9"/>
  <c r="L102" i="22"/>
  <c r="L102" i="9"/>
  <c r="M102" i="22"/>
  <c r="M102" i="9"/>
  <c r="K186" i="9"/>
  <c r="K186" i="22"/>
  <c r="Z208" i="10"/>
  <c r="AA184" i="10"/>
  <c r="L166" i="22"/>
  <c r="L166" i="9"/>
  <c r="M166" i="22"/>
  <c r="M166" i="9"/>
  <c r="M113" i="22"/>
  <c r="M113" i="9"/>
  <c r="L113" i="9"/>
  <c r="L113" i="22"/>
  <c r="K188" i="9"/>
  <c r="AA186" i="10"/>
  <c r="Z210" i="10"/>
  <c r="K188" i="22"/>
  <c r="L160" i="22"/>
  <c r="L160" i="9"/>
  <c r="M160" i="22"/>
  <c r="M160" i="9"/>
  <c r="R29" i="22"/>
  <c r="S29" i="22"/>
  <c r="R29" i="9"/>
  <c r="S29" i="9"/>
  <c r="M153" i="22"/>
  <c r="M153" i="9"/>
  <c r="L153" i="9"/>
  <c r="L153" i="22"/>
  <c r="L164" i="22"/>
  <c r="L164" i="9"/>
  <c r="M164" i="22"/>
  <c r="M164" i="9"/>
  <c r="M46" i="9"/>
  <c r="M46" i="22"/>
  <c r="L46" i="22"/>
  <c r="L46" i="9"/>
  <c r="M71" i="22"/>
  <c r="M71" i="9"/>
  <c r="L71" i="22"/>
  <c r="L71" i="9"/>
  <c r="O69" i="22"/>
  <c r="O69" i="9"/>
  <c r="P69" i="22"/>
  <c r="P69" i="9"/>
  <c r="M89" i="22"/>
  <c r="M89" i="9"/>
  <c r="L89" i="9"/>
  <c r="L89" i="22"/>
  <c r="L114" i="22"/>
  <c r="L114" i="9"/>
  <c r="M114" i="22"/>
  <c r="M114" i="9"/>
  <c r="M37" i="22"/>
  <c r="M37" i="9"/>
  <c r="L37" i="9"/>
  <c r="L37" i="22"/>
  <c r="M129" i="22"/>
  <c r="M129" i="9"/>
  <c r="L129" i="9"/>
  <c r="L129" i="22"/>
  <c r="O143" i="22"/>
  <c r="P143" i="22"/>
  <c r="O143" i="9"/>
  <c r="P143" i="9"/>
  <c r="Z206" i="10"/>
  <c r="K184" i="9"/>
  <c r="K184" i="22"/>
  <c r="AA182" i="10"/>
  <c r="M135" i="22"/>
  <c r="M135" i="9"/>
  <c r="L135" i="9"/>
  <c r="L135" i="22"/>
  <c r="M91" i="22"/>
  <c r="M91" i="9"/>
  <c r="L91" i="22"/>
  <c r="L91" i="9"/>
  <c r="L110" i="22"/>
  <c r="L110" i="9"/>
  <c r="M110" i="22"/>
  <c r="M110" i="9"/>
  <c r="V143" i="22"/>
  <c r="U143" i="9"/>
  <c r="U143" i="22"/>
  <c r="V143" i="9"/>
  <c r="L172" i="22"/>
  <c r="L172" i="9"/>
  <c r="M172" i="22"/>
  <c r="M172" i="9"/>
  <c r="AI186" i="10"/>
  <c r="Q188" i="22"/>
  <c r="Q188" i="9"/>
  <c r="AH210" i="10"/>
  <c r="L39" i="22"/>
  <c r="M39" i="9"/>
  <c r="M39" i="22"/>
  <c r="L39" i="9"/>
  <c r="AA181" i="10"/>
  <c r="K183" i="22"/>
  <c r="Z205" i="10"/>
  <c r="K183" i="9"/>
  <c r="L132" i="22"/>
  <c r="L132" i="9"/>
  <c r="M132" i="22"/>
  <c r="M132" i="9"/>
  <c r="AH208" i="10"/>
  <c r="Q186" i="22"/>
  <c r="Q186" i="9"/>
  <c r="AI184" i="10"/>
  <c r="M66" i="9"/>
  <c r="L66" i="9"/>
  <c r="L66" i="22"/>
  <c r="M66" i="22"/>
  <c r="S69" i="22"/>
  <c r="S69" i="9"/>
  <c r="R69" i="9"/>
  <c r="R69" i="22"/>
  <c r="M125" i="22"/>
  <c r="M125" i="9"/>
  <c r="L125" i="9"/>
  <c r="L125" i="22"/>
  <c r="U57" i="9"/>
  <c r="V57" i="9"/>
  <c r="U57" i="22"/>
  <c r="V57" i="22"/>
  <c r="M73" i="22"/>
  <c r="M73" i="9"/>
  <c r="L73" i="9"/>
  <c r="L73" i="22"/>
  <c r="L156" i="22"/>
  <c r="L156" i="9"/>
  <c r="M156" i="22"/>
  <c r="M156" i="9"/>
  <c r="AD209" i="10"/>
  <c r="N187" i="22"/>
  <c r="AE185" i="10"/>
  <c r="N187" i="9"/>
  <c r="M56" i="9"/>
  <c r="M56" i="22"/>
  <c r="L56" i="9"/>
  <c r="L56" i="22"/>
  <c r="M70" i="9"/>
  <c r="L70" i="22"/>
  <c r="M70" i="22"/>
  <c r="L70" i="9"/>
  <c r="M79" i="22"/>
  <c r="M79" i="9"/>
  <c r="L79" i="22"/>
  <c r="L79" i="9"/>
  <c r="J214" i="9"/>
  <c r="W208" i="10"/>
  <c r="V208" i="10"/>
  <c r="J214" i="22"/>
  <c r="M52" i="9"/>
  <c r="M52" i="22"/>
  <c r="L52" i="22"/>
  <c r="L52" i="9"/>
  <c r="L154" i="22"/>
  <c r="L154" i="9"/>
  <c r="M154" i="22"/>
  <c r="M154" i="9"/>
  <c r="AM183" i="10"/>
  <c r="T185" i="22"/>
  <c r="AL207" i="10"/>
  <c r="T185" i="9"/>
  <c r="M123" i="22"/>
  <c r="M123" i="9"/>
  <c r="L123" i="9"/>
  <c r="L123" i="22"/>
  <c r="O88" i="22"/>
  <c r="P88" i="9"/>
  <c r="P88" i="22"/>
  <c r="O88" i="9"/>
  <c r="L126" i="22"/>
  <c r="L126" i="9"/>
  <c r="M126" i="22"/>
  <c r="M126" i="9"/>
  <c r="M167" i="22"/>
  <c r="M167" i="9"/>
  <c r="L167" i="9"/>
  <c r="L167" i="22"/>
  <c r="M84" i="9"/>
  <c r="L84" i="22"/>
  <c r="L84" i="9"/>
  <c r="M84" i="22"/>
  <c r="M83" i="22"/>
  <c r="M83" i="9"/>
  <c r="L83" i="22"/>
  <c r="L83" i="9"/>
  <c r="M173" i="22"/>
  <c r="M173" i="9"/>
  <c r="L173" i="9"/>
  <c r="L173" i="22"/>
  <c r="M159" i="22"/>
  <c r="M159" i="9"/>
  <c r="L159" i="9"/>
  <c r="L159" i="22"/>
  <c r="M38" i="9"/>
  <c r="L38" i="9"/>
  <c r="M38" i="22"/>
  <c r="L38" i="22"/>
  <c r="L124" i="22"/>
  <c r="L124" i="9"/>
  <c r="M124" i="22"/>
  <c r="M124" i="9"/>
  <c r="V115" i="22"/>
  <c r="U115" i="22"/>
  <c r="V115" i="9"/>
  <c r="U115" i="9"/>
  <c r="L136" i="22"/>
  <c r="L136" i="9"/>
  <c r="M136" i="22"/>
  <c r="M136" i="9"/>
  <c r="M143" i="22"/>
  <c r="M143" i="9"/>
  <c r="L143" i="9"/>
  <c r="L143" i="22"/>
  <c r="M76" i="9"/>
  <c r="L76" i="22"/>
  <c r="L76" i="9"/>
  <c r="M76" i="22"/>
  <c r="M48" i="9"/>
  <c r="L48" i="9"/>
  <c r="M48" i="22"/>
  <c r="L48" i="22"/>
  <c r="M62" i="9"/>
  <c r="L62" i="22"/>
  <c r="L62" i="9"/>
  <c r="M62" i="22"/>
  <c r="M87" i="22"/>
  <c r="M87" i="9"/>
  <c r="L87" i="22"/>
  <c r="L87" i="9"/>
  <c r="L104" i="22"/>
  <c r="L104" i="9"/>
  <c r="M104" i="22"/>
  <c r="M104" i="9"/>
  <c r="L98" i="22"/>
  <c r="L98" i="9"/>
  <c r="M98" i="22"/>
  <c r="M98" i="9"/>
  <c r="W207" i="10"/>
  <c r="J213" i="22"/>
  <c r="J213" i="9"/>
  <c r="V207" i="10"/>
  <c r="M42" i="9"/>
  <c r="M42" i="22"/>
  <c r="L42" i="9"/>
  <c r="L42" i="22"/>
  <c r="K185" i="22"/>
  <c r="Z207" i="10"/>
  <c r="K185" i="9"/>
  <c r="AA183" i="10"/>
  <c r="M44" i="9"/>
  <c r="L44" i="9"/>
  <c r="M44" i="22"/>
  <c r="L44" i="22"/>
  <c r="M58" i="9"/>
  <c r="M58" i="22"/>
  <c r="L58" i="22"/>
  <c r="L58" i="9"/>
  <c r="M137" i="22"/>
  <c r="M137" i="9"/>
  <c r="L137" i="9"/>
  <c r="L137" i="22"/>
  <c r="U29" i="22"/>
  <c r="V29" i="22"/>
  <c r="V29" i="9"/>
  <c r="U29" i="9"/>
  <c r="L57" i="22"/>
  <c r="M57" i="9"/>
  <c r="L57" i="9"/>
  <c r="M57" i="22"/>
  <c r="G214" i="9"/>
  <c r="G25" i="20"/>
  <c r="G214" i="22"/>
  <c r="G23" i="20"/>
  <c r="O208" i="10"/>
  <c r="H186" i="22"/>
  <c r="H186" i="9"/>
  <c r="M35" i="22"/>
  <c r="M35" i="9"/>
  <c r="L35" i="22"/>
  <c r="L35" i="9"/>
  <c r="M90" i="9"/>
  <c r="L90" i="22"/>
  <c r="L90" i="9"/>
  <c r="M90" i="22"/>
  <c r="M161" i="22"/>
  <c r="M161" i="9"/>
  <c r="L161" i="9"/>
  <c r="L161" i="22"/>
  <c r="M94" i="9"/>
  <c r="L94" i="9"/>
  <c r="L94" i="22"/>
  <c r="M94" i="22"/>
  <c r="M103" i="22"/>
  <c r="M103" i="9"/>
  <c r="L103" i="9"/>
  <c r="L103" i="22"/>
  <c r="AL210" i="10"/>
  <c r="AM186" i="10"/>
  <c r="T188" i="22"/>
  <c r="T188" i="9"/>
  <c r="M163" i="22"/>
  <c r="M163" i="9"/>
  <c r="L163" i="9"/>
  <c r="L163" i="22"/>
  <c r="L30" i="9"/>
  <c r="M30" i="9"/>
  <c r="M30" i="22"/>
  <c r="L30" i="22"/>
  <c r="L29" i="22"/>
  <c r="M29" i="9"/>
  <c r="L29" i="9"/>
  <c r="M29" i="22"/>
  <c r="M139" i="22"/>
  <c r="M139" i="9"/>
  <c r="L139" i="9"/>
  <c r="L139" i="22"/>
  <c r="W209" i="10"/>
  <c r="J215" i="22"/>
  <c r="J215" i="9"/>
  <c r="V209" i="10"/>
  <c r="R88" i="9"/>
  <c r="S88" i="22"/>
  <c r="S88" i="9"/>
  <c r="R88" i="22"/>
  <c r="J212" i="9"/>
  <c r="W206" i="10"/>
  <c r="V206" i="10"/>
  <c r="J212" i="22"/>
  <c r="L140" i="22"/>
  <c r="L140" i="9"/>
  <c r="M140" i="22"/>
  <c r="M140" i="9"/>
  <c r="L168" i="22"/>
  <c r="L168" i="9"/>
  <c r="M168" i="22"/>
  <c r="M168" i="9"/>
  <c r="AI183" i="10"/>
  <c r="AH207" i="10"/>
  <c r="Q185" i="22"/>
  <c r="Q185" i="9"/>
  <c r="T184" i="22"/>
  <c r="AM182" i="10"/>
  <c r="T184" i="9"/>
  <c r="AL206" i="10"/>
  <c r="L41" i="22"/>
  <c r="M41" i="9"/>
  <c r="L41" i="9"/>
  <c r="M41" i="22"/>
  <c r="L47" i="22"/>
  <c r="M47" i="9"/>
  <c r="M47" i="22"/>
  <c r="L47" i="9"/>
  <c r="S57" i="22"/>
  <c r="R57" i="9"/>
  <c r="R57" i="22"/>
  <c r="S57" i="9"/>
  <c r="O188" i="9"/>
  <c r="P188" i="22"/>
  <c r="O188" i="22"/>
  <c r="P188" i="9"/>
  <c r="O183" i="22"/>
  <c r="P183" i="9"/>
  <c r="O183" i="9"/>
  <c r="P183" i="22"/>
  <c r="M93" i="22"/>
  <c r="M93" i="9"/>
  <c r="L93" i="9"/>
  <c r="L93" i="22"/>
  <c r="L43" i="22"/>
  <c r="M43" i="9"/>
  <c r="M43" i="22"/>
  <c r="L43" i="9"/>
  <c r="M60" i="9"/>
  <c r="L60" i="9"/>
  <c r="L60" i="22"/>
  <c r="M60" i="22"/>
  <c r="M74" i="9"/>
  <c r="L74" i="22"/>
  <c r="M74" i="22"/>
  <c r="L74" i="9"/>
  <c r="M131" i="22"/>
  <c r="M131" i="9"/>
  <c r="L131" i="9"/>
  <c r="L131" i="22"/>
  <c r="AD208" i="10"/>
  <c r="N186" i="22"/>
  <c r="N186" i="9"/>
  <c r="AE184" i="10"/>
  <c r="L158" i="22"/>
  <c r="L158" i="9"/>
  <c r="M158" i="22"/>
  <c r="M158" i="9"/>
  <c r="L162" i="22"/>
  <c r="L162" i="9"/>
  <c r="M162" i="22"/>
  <c r="M162" i="9"/>
  <c r="M88" i="9"/>
  <c r="L88" i="22"/>
  <c r="L88" i="9"/>
  <c r="M88" i="22"/>
  <c r="M157" i="22"/>
  <c r="M157" i="9"/>
  <c r="L157" i="9"/>
  <c r="L157" i="22"/>
  <c r="M40" i="9"/>
  <c r="M40" i="22"/>
  <c r="L40" i="22"/>
  <c r="L40" i="9"/>
  <c r="R115" i="22"/>
  <c r="S115" i="22"/>
  <c r="R115" i="9"/>
  <c r="S115" i="9"/>
  <c r="L118" i="22"/>
  <c r="L118" i="9"/>
  <c r="M118" i="22"/>
  <c r="M118" i="9"/>
  <c r="L128" i="22"/>
  <c r="L128" i="9"/>
  <c r="M128" i="22"/>
  <c r="M128" i="9"/>
  <c r="AI181" i="10"/>
  <c r="Q183" i="9"/>
  <c r="AH205" i="10"/>
  <c r="Q183" i="22"/>
  <c r="M99" i="22"/>
  <c r="M99" i="9"/>
  <c r="L99" i="9"/>
  <c r="L99" i="22"/>
  <c r="M64" i="9"/>
  <c r="L64" i="22"/>
  <c r="M64" i="22"/>
  <c r="L64" i="9"/>
  <c r="M78" i="9"/>
  <c r="L78" i="9"/>
  <c r="L78" i="22"/>
  <c r="M78" i="22"/>
  <c r="P29" i="9"/>
  <c r="O29" i="22"/>
  <c r="O29" i="9"/>
  <c r="P29" i="22"/>
  <c r="L100" i="22"/>
  <c r="L100" i="9"/>
  <c r="M100" i="22"/>
  <c r="M100" i="9"/>
  <c r="M115" i="22"/>
  <c r="M115" i="9"/>
  <c r="L115" i="9"/>
  <c r="L115" i="22"/>
  <c r="M69" i="22"/>
  <c r="M69" i="9"/>
  <c r="L69" i="9"/>
  <c r="L69" i="22"/>
  <c r="M85" i="22"/>
  <c r="M85" i="9"/>
  <c r="L85" i="9"/>
  <c r="L85" i="22"/>
  <c r="P57" i="9"/>
  <c r="P57" i="22"/>
  <c r="O57" i="22"/>
  <c r="O57" i="9"/>
  <c r="L108" i="22"/>
  <c r="L108" i="9"/>
  <c r="M108" i="22"/>
  <c r="M108" i="9"/>
  <c r="M147" i="22"/>
  <c r="M147" i="9"/>
  <c r="L147" i="9"/>
  <c r="L147" i="22"/>
  <c r="AL205" i="10"/>
  <c r="AM181" i="10"/>
  <c r="T183" i="22"/>
  <c r="T183" i="9"/>
  <c r="M81" i="22"/>
  <c r="M81" i="9"/>
  <c r="L81" i="9"/>
  <c r="L81" i="22"/>
  <c r="L122" i="22"/>
  <c r="L122" i="9"/>
  <c r="M122" i="22"/>
  <c r="M122" i="9"/>
  <c r="L33" i="22"/>
  <c r="M33" i="9"/>
  <c r="L33" i="9"/>
  <c r="M33" i="22"/>
  <c r="L96" i="22"/>
  <c r="L96" i="9"/>
  <c r="M96" i="22"/>
  <c r="M96" i="9"/>
  <c r="M165" i="22"/>
  <c r="M165" i="9"/>
  <c r="L165" i="9"/>
  <c r="L165" i="22"/>
  <c r="L106" i="22"/>
  <c r="L106" i="9"/>
  <c r="M106" i="22"/>
  <c r="M106" i="9"/>
  <c r="R143" i="22"/>
  <c r="S143" i="22"/>
  <c r="S143" i="9"/>
  <c r="R143" i="9"/>
  <c r="M32" i="9"/>
  <c r="L32" i="9"/>
  <c r="L32" i="22"/>
  <c r="M32" i="22"/>
  <c r="L45" i="22"/>
  <c r="M45" i="9"/>
  <c r="L45" i="9"/>
  <c r="M45" i="22"/>
  <c r="L146" i="22"/>
  <c r="L146" i="9"/>
  <c r="M146" i="22"/>
  <c r="M146" i="9"/>
  <c r="M127" i="22"/>
  <c r="M127" i="9"/>
  <c r="L127" i="9"/>
  <c r="L127" i="22"/>
  <c r="M65" i="22"/>
  <c r="M65" i="9"/>
  <c r="L65" i="9"/>
  <c r="L65" i="22"/>
  <c r="L120" i="22"/>
  <c r="L120" i="9"/>
  <c r="M120" i="22"/>
  <c r="M120" i="9"/>
  <c r="M63" i="22"/>
  <c r="M63" i="9"/>
  <c r="L63" i="22"/>
  <c r="L63" i="9"/>
  <c r="M86" i="9"/>
  <c r="L86" i="22"/>
  <c r="M86" i="22"/>
  <c r="L86" i="9"/>
  <c r="O185" i="22"/>
  <c r="P185" i="22"/>
  <c r="O185" i="9"/>
  <c r="P185" i="9"/>
  <c r="M141" i="22"/>
  <c r="M141" i="9"/>
  <c r="L141" i="9"/>
  <c r="L141" i="22"/>
  <c r="Q184" i="22"/>
  <c r="AH206" i="10"/>
  <c r="AI182" i="10"/>
  <c r="Q184" i="9"/>
  <c r="M92" i="9"/>
  <c r="L92" i="22"/>
  <c r="M92" i="22"/>
  <c r="L92" i="9"/>
  <c r="D55" i="20"/>
  <c r="N211" i="9"/>
  <c r="N211" i="22"/>
  <c r="AE205" i="10"/>
  <c r="S6" i="9"/>
  <c r="R6" i="9"/>
  <c r="R6" i="22"/>
  <c r="S6" i="22"/>
  <c r="M18" i="9"/>
  <c r="L18" i="9"/>
  <c r="M18" i="22"/>
  <c r="L18" i="22"/>
  <c r="L19" i="9"/>
  <c r="L19" i="22"/>
  <c r="M19" i="22"/>
  <c r="M19" i="9"/>
  <c r="L27" i="9"/>
  <c r="L27" i="22"/>
  <c r="M27" i="22"/>
  <c r="M27" i="9"/>
  <c r="M12" i="22"/>
  <c r="L12" i="9"/>
  <c r="L12" i="22"/>
  <c r="M12" i="9"/>
  <c r="L23" i="9"/>
  <c r="L23" i="22"/>
  <c r="M23" i="22"/>
  <c r="M23" i="9"/>
  <c r="V188" i="10"/>
  <c r="J190" i="22"/>
  <c r="W188" i="10"/>
  <c r="J190" i="9"/>
  <c r="Q176" i="9"/>
  <c r="Q176" i="22"/>
  <c r="AI176" i="10"/>
  <c r="H182" i="9"/>
  <c r="H182" i="22"/>
  <c r="L15" i="9"/>
  <c r="L15" i="22"/>
  <c r="M15" i="22"/>
  <c r="M15" i="9"/>
  <c r="V6" i="9"/>
  <c r="V6" i="22"/>
  <c r="U6" i="22"/>
  <c r="U6" i="9"/>
  <c r="M20" i="9"/>
  <c r="L20" i="22"/>
  <c r="M20" i="22"/>
  <c r="L20" i="9"/>
  <c r="L4" i="9"/>
  <c r="M4" i="9"/>
  <c r="L4" i="22"/>
  <c r="M4" i="22"/>
  <c r="L17" i="9"/>
  <c r="M17" i="9"/>
  <c r="M17" i="22"/>
  <c r="L17" i="22"/>
  <c r="AH188" i="10"/>
  <c r="Q182" i="22"/>
  <c r="AI180" i="10"/>
  <c r="AH204" i="10"/>
  <c r="Q182" i="9"/>
  <c r="M28" i="9"/>
  <c r="L28" i="22"/>
  <c r="L28" i="9"/>
  <c r="M28" i="22"/>
  <c r="O188" i="10"/>
  <c r="G190" i="22"/>
  <c r="G190" i="9"/>
  <c r="I218" i="22"/>
  <c r="I218" i="9"/>
  <c r="R212" i="10"/>
  <c r="S212" i="10"/>
  <c r="H176" i="9"/>
  <c r="H176" i="22"/>
  <c r="L26" i="22"/>
  <c r="L26" i="9"/>
  <c r="M26" i="9"/>
  <c r="M26" i="22"/>
  <c r="K176" i="22"/>
  <c r="K176" i="9"/>
  <c r="AA176" i="10"/>
  <c r="M6" i="22"/>
  <c r="L6" i="9"/>
  <c r="L6" i="22"/>
  <c r="M6" i="9"/>
  <c r="U4" i="9"/>
  <c r="V4" i="22"/>
  <c r="V4" i="9"/>
  <c r="U4" i="22"/>
  <c r="AM180" i="10"/>
  <c r="T182" i="9"/>
  <c r="AL204" i="10"/>
  <c r="T182" i="22"/>
  <c r="AL188" i="10"/>
  <c r="L16" i="22"/>
  <c r="M16" i="22"/>
  <c r="L16" i="9"/>
  <c r="M16" i="9"/>
  <c r="M9" i="22"/>
  <c r="L9" i="9"/>
  <c r="M9" i="9"/>
  <c r="L9" i="22"/>
  <c r="L21" i="9"/>
  <c r="L21" i="22"/>
  <c r="M21" i="22"/>
  <c r="M21" i="9"/>
  <c r="M10" i="22"/>
  <c r="M10" i="9"/>
  <c r="L10" i="22"/>
  <c r="L10" i="9"/>
  <c r="L25" i="9"/>
  <c r="L25" i="22"/>
  <c r="M25" i="22"/>
  <c r="M25" i="9"/>
  <c r="S4" i="9"/>
  <c r="S4" i="22"/>
  <c r="R4" i="22"/>
  <c r="R4" i="9"/>
  <c r="M24" i="9"/>
  <c r="M24" i="22"/>
  <c r="L24" i="22"/>
  <c r="L24" i="9"/>
  <c r="B12" i="1"/>
  <c r="G6" i="1"/>
  <c r="G12" i="1" s="1"/>
  <c r="C13" i="1" s="1"/>
  <c r="H3" i="3" s="1"/>
  <c r="AB216" i="10" s="1"/>
  <c r="AE176" i="10"/>
  <c r="N176" i="22"/>
  <c r="N176" i="9"/>
  <c r="G210" i="9"/>
  <c r="G210" i="22"/>
  <c r="G17" i="20"/>
  <c r="G15" i="20"/>
  <c r="O204" i="10"/>
  <c r="L13" i="9"/>
  <c r="L13" i="22"/>
  <c r="M13" i="9"/>
  <c r="M13" i="22"/>
  <c r="D10" i="2"/>
  <c r="D26" i="2"/>
  <c r="D13" i="2"/>
  <c r="D7" i="2"/>
  <c r="D23" i="2"/>
  <c r="D9" i="2"/>
  <c r="D4" i="2"/>
  <c r="D20" i="2"/>
  <c r="D36" i="2"/>
  <c r="D30" i="2"/>
  <c r="D17" i="2"/>
  <c r="D11" i="2"/>
  <c r="D21" i="2"/>
  <c r="D8" i="2"/>
  <c r="D5" i="2"/>
  <c r="D16" i="2"/>
  <c r="D14" i="2"/>
  <c r="D27" i="2"/>
  <c r="D24" i="2"/>
  <c r="D6" i="2"/>
  <c r="D33" i="2"/>
  <c r="D35" i="2"/>
  <c r="D18" i="2"/>
  <c r="D34" i="2"/>
  <c r="D25" i="2"/>
  <c r="D15" i="2"/>
  <c r="D31" i="2"/>
  <c r="D29" i="2"/>
  <c r="D12" i="2"/>
  <c r="D28" i="2"/>
  <c r="D22" i="2"/>
  <c r="D38" i="2"/>
  <c r="D19" i="2"/>
  <c r="D37" i="2"/>
  <c r="D32" i="2"/>
  <c r="A16" i="2"/>
  <c r="A12" i="2"/>
  <c r="A37" i="2"/>
  <c r="A21" i="2"/>
  <c r="A28" i="2"/>
  <c r="A18" i="2"/>
  <c r="A5" i="2"/>
  <c r="A34" i="2"/>
  <c r="E3" i="2"/>
  <c r="A10" i="2"/>
  <c r="A4" i="2"/>
  <c r="A30" i="2"/>
  <c r="A6" i="2"/>
  <c r="A35" i="2"/>
  <c r="A23" i="2"/>
  <c r="A8" i="2"/>
  <c r="A13" i="2"/>
  <c r="A25" i="2"/>
  <c r="A27" i="2"/>
  <c r="A26" i="2"/>
  <c r="A22" i="2"/>
  <c r="A14" i="2"/>
  <c r="A29" i="2"/>
  <c r="A11" i="2"/>
  <c r="A20" i="2"/>
  <c r="A24" i="2"/>
  <c r="A32" i="2"/>
  <c r="A19" i="2"/>
  <c r="A33" i="2"/>
  <c r="A36" i="2"/>
  <c r="A17" i="2"/>
  <c r="A38" i="2"/>
  <c r="A9" i="2"/>
  <c r="A31" i="2"/>
  <c r="A15" i="2"/>
  <c r="A7" i="2"/>
  <c r="M22" i="22"/>
  <c r="L22" i="22"/>
  <c r="L22" i="9"/>
  <c r="M22" i="9"/>
  <c r="L14" i="9"/>
  <c r="M14" i="9"/>
  <c r="M14" i="22"/>
  <c r="L14" i="22"/>
  <c r="L5" i="9"/>
  <c r="L5" i="22"/>
  <c r="M5" i="22"/>
  <c r="M5" i="9"/>
  <c r="C5" i="2"/>
  <c r="C14" i="2"/>
  <c r="C8" i="2"/>
  <c r="C27" i="2"/>
  <c r="C30" i="2"/>
  <c r="C24" i="2"/>
  <c r="C17" i="2"/>
  <c r="C11" i="2"/>
  <c r="C33" i="2"/>
  <c r="C7" i="2"/>
  <c r="C19" i="2"/>
  <c r="C25" i="2"/>
  <c r="C20" i="2"/>
  <c r="C29" i="2"/>
  <c r="C28" i="2"/>
  <c r="C34" i="2"/>
  <c r="C38" i="2"/>
  <c r="C9" i="2"/>
  <c r="C23" i="2"/>
  <c r="C18" i="2"/>
  <c r="C6" i="2"/>
  <c r="C10" i="2"/>
  <c r="C15" i="2"/>
  <c r="C13" i="2"/>
  <c r="C32" i="2"/>
  <c r="C12" i="2"/>
  <c r="C4" i="2"/>
  <c r="C36" i="2"/>
  <c r="C16" i="2"/>
  <c r="C22" i="2"/>
  <c r="C26" i="2"/>
  <c r="C31" i="2"/>
  <c r="C37" i="2"/>
  <c r="C35" i="2"/>
  <c r="C21" i="2"/>
  <c r="K182" i="9"/>
  <c r="H5" i="32" s="1"/>
  <c r="K182" i="22"/>
  <c r="AA180" i="10"/>
  <c r="Z188" i="10"/>
  <c r="Z204" i="10"/>
  <c r="L11" i="9"/>
  <c r="M11" i="9"/>
  <c r="M11" i="22"/>
  <c r="L11" i="22"/>
  <c r="U176" i="9"/>
  <c r="AM176" i="10"/>
  <c r="V176" i="22"/>
  <c r="U176" i="22"/>
  <c r="V176" i="9"/>
  <c r="L8" i="22"/>
  <c r="M8" i="22"/>
  <c r="M8" i="9"/>
  <c r="L8" i="9"/>
  <c r="V204" i="10"/>
  <c r="J210" i="22"/>
  <c r="U212" i="10"/>
  <c r="J210" i="9"/>
  <c r="W204" i="10"/>
  <c r="B6" i="2"/>
  <c r="B12" i="2"/>
  <c r="B16" i="2"/>
  <c r="B28" i="2"/>
  <c r="B8" i="2"/>
  <c r="B4" i="2"/>
  <c r="B25" i="2"/>
  <c r="B9" i="2"/>
  <c r="B23" i="2"/>
  <c r="B7" i="2"/>
  <c r="B26" i="2"/>
  <c r="B10" i="2"/>
  <c r="B13" i="2"/>
  <c r="B27" i="2"/>
  <c r="B14" i="2"/>
  <c r="B37" i="2"/>
  <c r="B21" i="2"/>
  <c r="B5" i="2"/>
  <c r="B35" i="2"/>
  <c r="B19" i="2"/>
  <c r="B38" i="2"/>
  <c r="B22" i="2"/>
  <c r="B32" i="2"/>
  <c r="B29" i="2"/>
  <c r="B11" i="2"/>
  <c r="B36" i="2"/>
  <c r="B33" i="2"/>
  <c r="B17" i="2"/>
  <c r="B31" i="2"/>
  <c r="B15" i="2"/>
  <c r="B34" i="2"/>
  <c r="B18" i="2"/>
  <c r="B24" i="2"/>
  <c r="B20" i="2"/>
  <c r="B30" i="2"/>
  <c r="P6" i="22"/>
  <c r="P6" i="9"/>
  <c r="O6" i="22"/>
  <c r="O6" i="9"/>
  <c r="F218" i="22"/>
  <c r="K212" i="10"/>
  <c r="L212" i="10"/>
  <c r="F218" i="9"/>
  <c r="N212" i="10"/>
  <c r="L7" i="9"/>
  <c r="M7" i="9"/>
  <c r="M7" i="22"/>
  <c r="L7" i="22"/>
  <c r="H212" i="10"/>
  <c r="G212" i="10"/>
  <c r="E218" i="22"/>
  <c r="E218" i="9"/>
  <c r="P4" i="22"/>
  <c r="O4" i="9"/>
  <c r="P4" i="9"/>
  <c r="O4" i="22"/>
  <c r="AD204" i="10"/>
  <c r="N182" i="22"/>
  <c r="AE180" i="10"/>
  <c r="AD188" i="10"/>
  <c r="N182" i="9"/>
  <c r="F3" i="2" l="1"/>
  <c r="C115" i="2" s="1"/>
  <c r="P208" i="9"/>
  <c r="S184" i="22"/>
  <c r="S184" i="9"/>
  <c r="R184" i="9"/>
  <c r="R184" i="22"/>
  <c r="Q211" i="9"/>
  <c r="Q211" i="22"/>
  <c r="AI205" i="10"/>
  <c r="E55" i="20"/>
  <c r="K213" i="9"/>
  <c r="C31" i="20"/>
  <c r="K213" i="22"/>
  <c r="AA207" i="10"/>
  <c r="P208" i="22"/>
  <c r="E63" i="20"/>
  <c r="Q212" i="9"/>
  <c r="Q212" i="22"/>
  <c r="AI206" i="10"/>
  <c r="U183" i="9"/>
  <c r="U183" i="22"/>
  <c r="V183" i="22"/>
  <c r="V183" i="9"/>
  <c r="V184" i="9"/>
  <c r="U184" i="9"/>
  <c r="V184" i="22"/>
  <c r="U184" i="22"/>
  <c r="AI207" i="10"/>
  <c r="E31" i="20"/>
  <c r="Q213" i="22"/>
  <c r="Q213" i="9"/>
  <c r="U188" i="22"/>
  <c r="U188" i="9"/>
  <c r="V188" i="9"/>
  <c r="V188" i="22"/>
  <c r="H214" i="22"/>
  <c r="H214" i="9"/>
  <c r="V185" i="22"/>
  <c r="V185" i="9"/>
  <c r="U185" i="22"/>
  <c r="U185" i="9"/>
  <c r="N215" i="9"/>
  <c r="AE209" i="10"/>
  <c r="D39" i="20"/>
  <c r="N215" i="22"/>
  <c r="AI208" i="10"/>
  <c r="Q214" i="9"/>
  <c r="E23" i="20"/>
  <c r="Q214" i="22"/>
  <c r="L183" i="22"/>
  <c r="L183" i="9"/>
  <c r="M183" i="9"/>
  <c r="M183" i="22"/>
  <c r="S188" i="22"/>
  <c r="R188" i="9"/>
  <c r="S188" i="9"/>
  <c r="R188" i="22"/>
  <c r="C63" i="20"/>
  <c r="K212" i="9"/>
  <c r="K212" i="22"/>
  <c r="AA206" i="10"/>
  <c r="O216" i="9"/>
  <c r="P216" i="22"/>
  <c r="O216" i="22"/>
  <c r="D49" i="20"/>
  <c r="P216" i="9"/>
  <c r="N212" i="22"/>
  <c r="N212" i="9"/>
  <c r="D63" i="20"/>
  <c r="AE206" i="10"/>
  <c r="H215" i="22"/>
  <c r="H215" i="9"/>
  <c r="R187" i="22"/>
  <c r="S187" i="9"/>
  <c r="S187" i="22"/>
  <c r="R187" i="9"/>
  <c r="AM209" i="10"/>
  <c r="T215" i="22"/>
  <c r="T215" i="9"/>
  <c r="F39" i="20"/>
  <c r="AM205" i="10"/>
  <c r="T211" i="9"/>
  <c r="T211" i="22"/>
  <c r="F55" i="20"/>
  <c r="M185" i="22"/>
  <c r="M185" i="9"/>
  <c r="L185" i="9"/>
  <c r="L185" i="22"/>
  <c r="S186" i="22"/>
  <c r="R186" i="22"/>
  <c r="R186" i="9"/>
  <c r="S186" i="9"/>
  <c r="E47" i="20"/>
  <c r="Q216" i="9"/>
  <c r="AI210" i="10"/>
  <c r="Q216" i="22"/>
  <c r="M184" i="9"/>
  <c r="L184" i="22"/>
  <c r="M184" i="22"/>
  <c r="L184" i="9"/>
  <c r="L186" i="22"/>
  <c r="M186" i="22"/>
  <c r="L186" i="9"/>
  <c r="M186" i="9"/>
  <c r="P213" i="22"/>
  <c r="P213" i="9"/>
  <c r="O213" i="22"/>
  <c r="O213" i="9"/>
  <c r="D33" i="20"/>
  <c r="O184" i="9"/>
  <c r="P184" i="22"/>
  <c r="O184" i="22"/>
  <c r="P184" i="9"/>
  <c r="C39" i="20"/>
  <c r="AA209" i="10"/>
  <c r="K215" i="22"/>
  <c r="K215" i="9"/>
  <c r="U187" i="9"/>
  <c r="U187" i="22"/>
  <c r="V187" i="9"/>
  <c r="V187" i="22"/>
  <c r="R183" i="9"/>
  <c r="S183" i="22"/>
  <c r="R183" i="22"/>
  <c r="S183" i="9"/>
  <c r="D23" i="20"/>
  <c r="AE208" i="10"/>
  <c r="N214" i="22"/>
  <c r="N214" i="9"/>
  <c r="S185" i="22"/>
  <c r="S185" i="9"/>
  <c r="R185" i="9"/>
  <c r="R185" i="22"/>
  <c r="T216" i="9"/>
  <c r="F47" i="20"/>
  <c r="T216" i="22"/>
  <c r="AM210" i="10"/>
  <c r="B13" i="1"/>
  <c r="G3" i="3" s="1"/>
  <c r="X216" i="10" s="1"/>
  <c r="O211" i="22"/>
  <c r="P211" i="9"/>
  <c r="D57" i="20"/>
  <c r="O211" i="9"/>
  <c r="P211" i="22"/>
  <c r="P186" i="22"/>
  <c r="O186" i="22"/>
  <c r="P186" i="9"/>
  <c r="O186" i="9"/>
  <c r="AM206" i="10"/>
  <c r="F63" i="20"/>
  <c r="T212" i="22"/>
  <c r="T212" i="9"/>
  <c r="T213" i="9"/>
  <c r="F31" i="20"/>
  <c r="T213" i="22"/>
  <c r="AM207" i="10"/>
  <c r="P187" i="22"/>
  <c r="O187" i="9"/>
  <c r="P187" i="9"/>
  <c r="O187" i="22"/>
  <c r="K211" i="22"/>
  <c r="AA205" i="10"/>
  <c r="K211" i="9"/>
  <c r="C55" i="20"/>
  <c r="AA210" i="10"/>
  <c r="K216" i="22"/>
  <c r="C47" i="20"/>
  <c r="K216" i="9"/>
  <c r="K214" i="9"/>
  <c r="C23" i="20"/>
  <c r="K214" i="22"/>
  <c r="AA208" i="10"/>
  <c r="T214" i="9"/>
  <c r="T214" i="22"/>
  <c r="F23" i="20"/>
  <c r="AM208" i="10"/>
  <c r="M188" i="9"/>
  <c r="L188" i="22"/>
  <c r="M188" i="22"/>
  <c r="L188" i="9"/>
  <c r="U186" i="22"/>
  <c r="U186" i="9"/>
  <c r="V186" i="9"/>
  <c r="V186" i="22"/>
  <c r="M187" i="22"/>
  <c r="L187" i="22"/>
  <c r="M187" i="9"/>
  <c r="L187" i="9"/>
  <c r="E39" i="20"/>
  <c r="AI209" i="10"/>
  <c r="Q215" i="22"/>
  <c r="Q215" i="9"/>
  <c r="T190" i="9"/>
  <c r="AM188" i="10"/>
  <c r="T190" i="22"/>
  <c r="R182" i="22"/>
  <c r="S182" i="9"/>
  <c r="P5" i="32" s="1"/>
  <c r="R182" i="9"/>
  <c r="O5" i="32" s="1"/>
  <c r="S182" i="22"/>
  <c r="D15" i="20"/>
  <c r="N210" i="9"/>
  <c r="AE204" i="10"/>
  <c r="AD212" i="10"/>
  <c r="N210" i="22"/>
  <c r="J218" i="22"/>
  <c r="V212" i="10"/>
  <c r="J218" i="9"/>
  <c r="W212" i="10"/>
  <c r="Z212" i="10"/>
  <c r="K210" i="22"/>
  <c r="AA204" i="10"/>
  <c r="C15" i="20"/>
  <c r="K210" i="9"/>
  <c r="O176" i="22"/>
  <c r="O176" i="9"/>
  <c r="P176" i="9"/>
  <c r="P176" i="22"/>
  <c r="U182" i="9"/>
  <c r="V182" i="22"/>
  <c r="V182" i="9"/>
  <c r="U182" i="22"/>
  <c r="H190" i="9"/>
  <c r="H190" i="22"/>
  <c r="D13" i="1"/>
  <c r="I3" i="3" s="1"/>
  <c r="N190" i="22"/>
  <c r="AE188" i="10"/>
  <c r="N190" i="9"/>
  <c r="AA188" i="10"/>
  <c r="K190" i="22"/>
  <c r="K190" i="9"/>
  <c r="B115" i="2"/>
  <c r="H210" i="22"/>
  <c r="H210" i="9"/>
  <c r="T210" i="22"/>
  <c r="AL212" i="10"/>
  <c r="AM204" i="10"/>
  <c r="F15" i="20"/>
  <c r="T210" i="9"/>
  <c r="L176" i="9"/>
  <c r="M176" i="22"/>
  <c r="L176" i="22"/>
  <c r="M176" i="9"/>
  <c r="R176" i="22"/>
  <c r="S176" i="9"/>
  <c r="S176" i="22"/>
  <c r="R176" i="9"/>
  <c r="A115" i="2"/>
  <c r="O182" i="22"/>
  <c r="O182" i="9"/>
  <c r="L5" i="32" s="1"/>
  <c r="P182" i="9"/>
  <c r="M5" i="32" s="1"/>
  <c r="P182" i="22"/>
  <c r="G218" i="22"/>
  <c r="G11" i="20"/>
  <c r="O212" i="10"/>
  <c r="G7" i="20"/>
  <c r="G218" i="9"/>
  <c r="G9" i="20"/>
  <c r="M182" i="22"/>
  <c r="L182" i="9"/>
  <c r="I5" i="32" s="1"/>
  <c r="M182" i="9"/>
  <c r="J5" i="32" s="1"/>
  <c r="L182" i="22"/>
  <c r="Q210" i="9"/>
  <c r="AI204" i="10"/>
  <c r="E15" i="20"/>
  <c r="AH212" i="10"/>
  <c r="Q210" i="22"/>
  <c r="Q190" i="9"/>
  <c r="AI188" i="10"/>
  <c r="Q190" i="22"/>
  <c r="E13" i="1"/>
  <c r="B43" i="2" l="1"/>
  <c r="D115" i="2"/>
  <c r="D135" i="2" s="1"/>
  <c r="M208" i="22"/>
  <c r="M208" i="9"/>
  <c r="O212" i="9"/>
  <c r="O212" i="22"/>
  <c r="P212" i="9"/>
  <c r="D65" i="20"/>
  <c r="P212" i="22"/>
  <c r="S214" i="22"/>
  <c r="E25" i="20"/>
  <c r="R214" i="22"/>
  <c r="S214" i="9"/>
  <c r="R214" i="9"/>
  <c r="L213" i="9"/>
  <c r="L213" i="22"/>
  <c r="C33" i="20"/>
  <c r="M213" i="22"/>
  <c r="M213" i="9"/>
  <c r="R215" i="22"/>
  <c r="S215" i="22"/>
  <c r="R215" i="9"/>
  <c r="E41" i="20"/>
  <c r="S215" i="9"/>
  <c r="M211" i="9"/>
  <c r="L211" i="22"/>
  <c r="M211" i="22"/>
  <c r="C57" i="20"/>
  <c r="L211" i="9"/>
  <c r="U216" i="22"/>
  <c r="F49" i="20"/>
  <c r="V216" i="22"/>
  <c r="U216" i="9"/>
  <c r="V216" i="9"/>
  <c r="U211" i="22"/>
  <c r="V211" i="22"/>
  <c r="F57" i="20"/>
  <c r="V211" i="9"/>
  <c r="U211" i="9"/>
  <c r="V215" i="22"/>
  <c r="V215" i="9"/>
  <c r="U215" i="22"/>
  <c r="F41" i="20"/>
  <c r="U215" i="9"/>
  <c r="L212" i="9"/>
  <c r="C65" i="20"/>
  <c r="L212" i="22"/>
  <c r="M212" i="9"/>
  <c r="M212" i="22"/>
  <c r="E57" i="20"/>
  <c r="R211" i="22"/>
  <c r="S211" i="22"/>
  <c r="R211" i="9"/>
  <c r="S211" i="9"/>
  <c r="M216" i="22"/>
  <c r="M216" i="9"/>
  <c r="L216" i="22"/>
  <c r="C49" i="20"/>
  <c r="L216" i="9"/>
  <c r="U212" i="9"/>
  <c r="U212" i="22"/>
  <c r="F65" i="20"/>
  <c r="V212" i="22"/>
  <c r="V212" i="9"/>
  <c r="S213" i="9"/>
  <c r="R213" i="22"/>
  <c r="S213" i="22"/>
  <c r="R213" i="9"/>
  <c r="E33" i="20"/>
  <c r="U214" i="22"/>
  <c r="F25" i="20"/>
  <c r="V214" i="9"/>
  <c r="V214" i="22"/>
  <c r="U214" i="9"/>
  <c r="L214" i="9"/>
  <c r="M214" i="22"/>
  <c r="L214" i="22"/>
  <c r="C25" i="20"/>
  <c r="M214" i="9"/>
  <c r="U213" i="9"/>
  <c r="U213" i="22"/>
  <c r="V213" i="22"/>
  <c r="F33" i="20"/>
  <c r="V213" i="9"/>
  <c r="O214" i="22"/>
  <c r="O214" i="9"/>
  <c r="D25" i="20"/>
  <c r="P214" i="22"/>
  <c r="P214" i="9"/>
  <c r="M215" i="22"/>
  <c r="C41" i="20"/>
  <c r="L215" i="22"/>
  <c r="M215" i="9"/>
  <c r="L215" i="9"/>
  <c r="S216" i="22"/>
  <c r="R216" i="9"/>
  <c r="E49" i="20"/>
  <c r="R216" i="22"/>
  <c r="S216" i="9"/>
  <c r="O215" i="22"/>
  <c r="P215" i="9"/>
  <c r="O215" i="9"/>
  <c r="P215" i="22"/>
  <c r="D41" i="20"/>
  <c r="S212" i="9"/>
  <c r="E65" i="20"/>
  <c r="S212" i="22"/>
  <c r="R212" i="9"/>
  <c r="R212" i="22"/>
  <c r="U210" i="22"/>
  <c r="V210" i="9"/>
  <c r="F17" i="20"/>
  <c r="V210" i="22"/>
  <c r="U210" i="9"/>
  <c r="O190" i="22"/>
  <c r="O190" i="9"/>
  <c r="P190" i="22"/>
  <c r="P190" i="9"/>
  <c r="S190" i="22"/>
  <c r="S190" i="9"/>
  <c r="R190" i="22"/>
  <c r="R190" i="9"/>
  <c r="Q218" i="9"/>
  <c r="Q218" i="22"/>
  <c r="AI212" i="10"/>
  <c r="E9" i="20"/>
  <c r="A127" i="2"/>
  <c r="A143" i="2"/>
  <c r="A124" i="2"/>
  <c r="A140" i="2"/>
  <c r="A121" i="2"/>
  <c r="A137" i="2"/>
  <c r="A130" i="2"/>
  <c r="A138" i="2"/>
  <c r="A150" i="2"/>
  <c r="A135" i="2"/>
  <c r="A148" i="2"/>
  <c r="A145" i="2"/>
  <c r="A142" i="2"/>
  <c r="A131" i="2"/>
  <c r="A147" i="2"/>
  <c r="A128" i="2"/>
  <c r="A144" i="2"/>
  <c r="A125" i="2"/>
  <c r="A141" i="2"/>
  <c r="A146" i="2"/>
  <c r="A134" i="2"/>
  <c r="A126" i="2"/>
  <c r="A119" i="2"/>
  <c r="A116" i="2"/>
  <c r="A132" i="2"/>
  <c r="A129" i="2"/>
  <c r="A123" i="2"/>
  <c r="A139" i="2"/>
  <c r="A120" i="2"/>
  <c r="A136" i="2"/>
  <c r="A117" i="2"/>
  <c r="A133" i="2"/>
  <c r="A149" i="2"/>
  <c r="A118" i="2"/>
  <c r="A122" i="2"/>
  <c r="T218" i="22"/>
  <c r="AM212" i="10"/>
  <c r="T218" i="9"/>
  <c r="F9" i="20"/>
  <c r="C9" i="20"/>
  <c r="AA212" i="10"/>
  <c r="K218" i="22"/>
  <c r="K218" i="9"/>
  <c r="D17" i="20"/>
  <c r="P210" i="9"/>
  <c r="P210" i="22"/>
  <c r="O210" i="22"/>
  <c r="O210" i="9"/>
  <c r="C127" i="2"/>
  <c r="C143" i="2"/>
  <c r="C124" i="2"/>
  <c r="C140" i="2"/>
  <c r="C121" i="2"/>
  <c r="C137" i="2"/>
  <c r="C118" i="2"/>
  <c r="C122" i="2"/>
  <c r="C142" i="2"/>
  <c r="C144" i="2"/>
  <c r="C119" i="2"/>
  <c r="C135" i="2"/>
  <c r="C116" i="2"/>
  <c r="C148" i="2"/>
  <c r="C145" i="2"/>
  <c r="C126" i="2"/>
  <c r="C131" i="2"/>
  <c r="C147" i="2"/>
  <c r="C128" i="2"/>
  <c r="C125" i="2"/>
  <c r="C141" i="2"/>
  <c r="C134" i="2"/>
  <c r="C146" i="2"/>
  <c r="C132" i="2"/>
  <c r="C129" i="2"/>
  <c r="C150" i="2"/>
  <c r="C123" i="2"/>
  <c r="C139" i="2"/>
  <c r="C120" i="2"/>
  <c r="C136" i="2"/>
  <c r="C117" i="2"/>
  <c r="C133" i="2"/>
  <c r="C149" i="2"/>
  <c r="C130" i="2"/>
  <c r="C138" i="2"/>
  <c r="B125" i="2"/>
  <c r="B141" i="2"/>
  <c r="B122" i="2"/>
  <c r="B138" i="2"/>
  <c r="B119" i="2"/>
  <c r="B135" i="2"/>
  <c r="B124" i="2"/>
  <c r="B136" i="2"/>
  <c r="B132" i="2"/>
  <c r="B129" i="2"/>
  <c r="B126" i="2"/>
  <c r="B123" i="2"/>
  <c r="B139" i="2"/>
  <c r="B116" i="2"/>
  <c r="B117" i="2"/>
  <c r="B133" i="2"/>
  <c r="B130" i="2"/>
  <c r="B146" i="2"/>
  <c r="B143" i="2"/>
  <c r="B128" i="2"/>
  <c r="B145" i="2"/>
  <c r="B142" i="2"/>
  <c r="B140" i="2"/>
  <c r="B149" i="2"/>
  <c r="B127" i="2"/>
  <c r="B144" i="2"/>
  <c r="B121" i="2"/>
  <c r="B137" i="2"/>
  <c r="B118" i="2"/>
  <c r="B134" i="2"/>
  <c r="B150" i="2"/>
  <c r="B131" i="2"/>
  <c r="B147" i="2"/>
  <c r="B148" i="2"/>
  <c r="B120" i="2"/>
  <c r="M190" i="9"/>
  <c r="L190" i="9"/>
  <c r="M190" i="22"/>
  <c r="L190" i="22"/>
  <c r="S208" i="9"/>
  <c r="AF216" i="10"/>
  <c r="S208" i="22"/>
  <c r="V190" i="22"/>
  <c r="U190" i="22"/>
  <c r="U190" i="9"/>
  <c r="V190" i="9"/>
  <c r="N218" i="9"/>
  <c r="AE212" i="10"/>
  <c r="N218" i="22"/>
  <c r="D9" i="20"/>
  <c r="H218" i="22"/>
  <c r="H218" i="9"/>
  <c r="J3" i="3"/>
  <c r="AJ216" i="10" s="1"/>
  <c r="R210" i="22"/>
  <c r="E17" i="20"/>
  <c r="S210" i="9"/>
  <c r="R210" i="9"/>
  <c r="S210" i="22"/>
  <c r="C17" i="20"/>
  <c r="M210" i="22"/>
  <c r="L210" i="22"/>
  <c r="M210" i="9"/>
  <c r="L210" i="9"/>
  <c r="D143" i="2" l="1"/>
  <c r="D130" i="2"/>
  <c r="D126" i="2"/>
  <c r="E115" i="2"/>
  <c r="H12" i="1" s="1"/>
  <c r="H15" i="1" s="1"/>
  <c r="B22" i="1" s="1"/>
  <c r="D148" i="2"/>
  <c r="D137" i="2"/>
  <c r="D121" i="2"/>
  <c r="D138" i="2"/>
  <c r="D129" i="2"/>
  <c r="D142" i="2"/>
  <c r="D125" i="2"/>
  <c r="D139" i="2"/>
  <c r="D145" i="2"/>
  <c r="D140" i="2"/>
  <c r="D141" i="2"/>
  <c r="D118" i="2"/>
  <c r="D132" i="2"/>
  <c r="D116" i="2"/>
  <c r="D123" i="2"/>
  <c r="D147" i="2"/>
  <c r="D117" i="2"/>
  <c r="D124" i="2"/>
  <c r="D146" i="2"/>
  <c r="D128" i="2"/>
  <c r="D133" i="2"/>
  <c r="D150" i="2"/>
  <c r="D120" i="2"/>
  <c r="D119" i="2"/>
  <c r="D122" i="2"/>
  <c r="D134" i="2"/>
  <c r="D127" i="2"/>
  <c r="D144" i="2"/>
  <c r="D149" i="2"/>
  <c r="D131" i="2"/>
  <c r="D136" i="2"/>
  <c r="V218" i="9"/>
  <c r="U218" i="9"/>
  <c r="V218" i="22"/>
  <c r="F11" i="20"/>
  <c r="U218" i="22"/>
  <c r="D11" i="20"/>
  <c r="O218" i="22"/>
  <c r="O218" i="9"/>
  <c r="P218" i="9"/>
  <c r="P218" i="22"/>
  <c r="E11" i="20"/>
  <c r="R218" i="9"/>
  <c r="R218" i="22"/>
  <c r="S218" i="22"/>
  <c r="S218" i="9"/>
  <c r="L218" i="22"/>
  <c r="M218" i="9"/>
  <c r="L218" i="9"/>
  <c r="C11" i="20"/>
  <c r="M218" i="22"/>
  <c r="A66" i="2" l="1"/>
  <c r="A101" i="2" s="1"/>
  <c r="C20" i="1"/>
  <c r="C32" i="1" s="1"/>
  <c r="E22" i="1"/>
  <c r="E34" i="1" s="1"/>
  <c r="B74" i="2"/>
  <c r="B109" i="2" s="1"/>
  <c r="B66" i="2"/>
  <c r="B101" i="2" s="1"/>
  <c r="C22" i="1"/>
  <c r="C34" i="1" s="1"/>
  <c r="B55" i="2"/>
  <c r="B90" i="2" s="1"/>
  <c r="A76" i="2"/>
  <c r="C19" i="1"/>
  <c r="C31" i="1" s="1"/>
  <c r="D23" i="1"/>
  <c r="D35" i="1" s="1"/>
  <c r="D17" i="1"/>
  <c r="D19" i="1"/>
  <c r="D31" i="1" s="1"/>
  <c r="D83" i="2"/>
  <c r="C62" i="2"/>
  <c r="C97" i="2" s="1"/>
  <c r="D61" i="2"/>
  <c r="D96" i="2" s="1"/>
  <c r="A50" i="2"/>
  <c r="A85" i="2" s="1"/>
  <c r="D56" i="2"/>
  <c r="D91" i="2" s="1"/>
  <c r="C23" i="1"/>
  <c r="C35" i="1" s="1"/>
  <c r="D20" i="1"/>
  <c r="D32" i="1" s="1"/>
  <c r="D22" i="1"/>
  <c r="D34" i="1" s="1"/>
  <c r="B17" i="1"/>
  <c r="B21" i="1"/>
  <c r="B20" i="1"/>
  <c r="E20" i="1"/>
  <c r="E32" i="1" s="1"/>
  <c r="C53" i="2"/>
  <c r="C88" i="2" s="1"/>
  <c r="A77" i="2"/>
  <c r="C76" i="2"/>
  <c r="A57" i="2"/>
  <c r="A92" i="2" s="1"/>
  <c r="C83" i="2"/>
  <c r="B77" i="2"/>
  <c r="E17" i="1"/>
  <c r="E29" i="1" s="1"/>
  <c r="E21" i="1"/>
  <c r="E33" i="1" s="1"/>
  <c r="B23" i="1"/>
  <c r="B35" i="1" s="1"/>
  <c r="C21" i="1"/>
  <c r="C33" i="1" s="1"/>
  <c r="E18" i="1"/>
  <c r="E30" i="1" s="1"/>
  <c r="B18" i="1"/>
  <c r="B30" i="1" s="1"/>
  <c r="E19" i="1"/>
  <c r="E31" i="1" s="1"/>
  <c r="D66" i="2"/>
  <c r="D101" i="2" s="1"/>
  <c r="D69" i="2"/>
  <c r="D104" i="2" s="1"/>
  <c r="D50" i="2"/>
  <c r="D85" i="2" s="1"/>
  <c r="B59" i="2"/>
  <c r="B94" i="2" s="1"/>
  <c r="B79" i="2"/>
  <c r="E23" i="1"/>
  <c r="E35" i="1" s="1"/>
  <c r="B19" i="1"/>
  <c r="B31" i="1" s="1"/>
  <c r="D21" i="1"/>
  <c r="D33" i="1" s="1"/>
  <c r="C17" i="1"/>
  <c r="C18" i="1"/>
  <c r="C30" i="1" s="1"/>
  <c r="D18" i="1"/>
  <c r="D30" i="1" s="1"/>
  <c r="D80" i="2"/>
  <c r="D64" i="2"/>
  <c r="D99" i="2" s="1"/>
  <c r="B53" i="2"/>
  <c r="B88" i="2" s="1"/>
  <c r="D58" i="2"/>
  <c r="D93" i="2" s="1"/>
  <c r="C64" i="2"/>
  <c r="C99" i="2" s="1"/>
  <c r="D57" i="2"/>
  <c r="D92" i="2" s="1"/>
  <c r="C60" i="2"/>
  <c r="C95" i="2" s="1"/>
  <c r="C82" i="2"/>
  <c r="B50" i="2"/>
  <c r="B85" i="2" s="1"/>
  <c r="A54" i="2"/>
  <c r="A89" i="2" s="1"/>
  <c r="C54" i="2"/>
  <c r="C89" i="2" s="1"/>
  <c r="A56" i="2"/>
  <c r="A91" i="2" s="1"/>
  <c r="A74" i="2"/>
  <c r="A109" i="2" s="1"/>
  <c r="C66" i="2"/>
  <c r="C101" i="2" s="1"/>
  <c r="B57" i="2"/>
  <c r="B92" i="2" s="1"/>
  <c r="B75" i="2"/>
  <c r="B110" i="2" s="1"/>
  <c r="D55" i="2"/>
  <c r="D90" i="2" s="1"/>
  <c r="A58" i="2"/>
  <c r="A93" i="2" s="1"/>
  <c r="B70" i="2"/>
  <c r="B105" i="2" s="1"/>
  <c r="A70" i="2"/>
  <c r="A105" i="2" s="1"/>
  <c r="A55" i="2"/>
  <c r="A90" i="2" s="1"/>
  <c r="C72" i="2"/>
  <c r="C107" i="2" s="1"/>
  <c r="C65" i="2"/>
  <c r="C100" i="2" s="1"/>
  <c r="B68" i="2"/>
  <c r="B103" i="2" s="1"/>
  <c r="B64" i="2"/>
  <c r="B99" i="2" s="1"/>
  <c r="A65" i="2"/>
  <c r="A100" i="2" s="1"/>
  <c r="D76" i="2"/>
  <c r="C73" i="2"/>
  <c r="C108" i="2" s="1"/>
  <c r="D78" i="2"/>
  <c r="D71" i="2"/>
  <c r="D106" i="2" s="1"/>
  <c r="D62" i="2"/>
  <c r="D97" i="2" s="1"/>
  <c r="D75" i="2"/>
  <c r="D110" i="2" s="1"/>
  <c r="C56" i="2"/>
  <c r="C91" i="2" s="1"/>
  <c r="A60" i="2"/>
  <c r="A95" i="2" s="1"/>
  <c r="D67" i="2"/>
  <c r="D102" i="2" s="1"/>
  <c r="D59" i="2"/>
  <c r="D94" i="2" s="1"/>
  <c r="A69" i="2"/>
  <c r="A104" i="2" s="1"/>
  <c r="B52" i="2"/>
  <c r="B87" i="2" s="1"/>
  <c r="D65" i="2"/>
  <c r="D100" i="2" s="1"/>
  <c r="D68" i="2"/>
  <c r="D103" i="2" s="1"/>
  <c r="D53" i="2"/>
  <c r="D88" i="2" s="1"/>
  <c r="B73" i="2"/>
  <c r="B108" i="2" s="1"/>
  <c r="D82" i="2"/>
  <c r="B65" i="2"/>
  <c r="B100" i="2" s="1"/>
  <c r="A62" i="2"/>
  <c r="A97" i="2" s="1"/>
  <c r="A67" i="2"/>
  <c r="A102" i="2" s="1"/>
  <c r="D51" i="2"/>
  <c r="D86" i="2" s="1"/>
  <c r="C77" i="2"/>
  <c r="B78" i="2"/>
  <c r="D54" i="2"/>
  <c r="D89" i="2" s="1"/>
  <c r="A63" i="2"/>
  <c r="A98" i="2" s="1"/>
  <c r="C68" i="2"/>
  <c r="C103" i="2" s="1"/>
  <c r="A78" i="2"/>
  <c r="A64" i="2"/>
  <c r="A99" i="2" s="1"/>
  <c r="C78" i="2"/>
  <c r="C69" i="2"/>
  <c r="C104" i="2" s="1"/>
  <c r="B58" i="2"/>
  <c r="B93" i="2" s="1"/>
  <c r="D70" i="2"/>
  <c r="D105" i="2" s="1"/>
  <c r="C70" i="2"/>
  <c r="C105" i="2" s="1"/>
  <c r="A59" i="2"/>
  <c r="A94" i="2" s="1"/>
  <c r="D81" i="2"/>
  <c r="C58" i="2"/>
  <c r="C93" i="2" s="1"/>
  <c r="B82" i="2"/>
  <c r="C74" i="2"/>
  <c r="C109" i="2" s="1"/>
  <c r="B63" i="2"/>
  <c r="B98" i="2" s="1"/>
  <c r="A81" i="2"/>
  <c r="C67" i="2"/>
  <c r="C102" i="2" s="1"/>
  <c r="A83" i="2"/>
  <c r="A71" i="2"/>
  <c r="A106" i="2" s="1"/>
  <c r="C63" i="2"/>
  <c r="C98" i="2" s="1"/>
  <c r="B60" i="2"/>
  <c r="B95" i="2" s="1"/>
  <c r="B80" i="2"/>
  <c r="D63" i="2"/>
  <c r="D98" i="2" s="1"/>
  <c r="A79" i="2"/>
  <c r="A68" i="2"/>
  <c r="A103" i="2" s="1"/>
  <c r="C51" i="2"/>
  <c r="C86" i="2" s="1"/>
  <c r="C55" i="2"/>
  <c r="C90" i="2" s="1"/>
  <c r="B61" i="2"/>
  <c r="B96" i="2" s="1"/>
  <c r="B56" i="2"/>
  <c r="B91" i="2" s="1"/>
  <c r="A73" i="2"/>
  <c r="A108" i="2" s="1"/>
  <c r="C57" i="2"/>
  <c r="C92" i="2" s="1"/>
  <c r="B81" i="2"/>
  <c r="A72" i="2"/>
  <c r="A107" i="2" s="1"/>
  <c r="A61" i="2"/>
  <c r="A96" i="2" s="1"/>
  <c r="C79" i="2"/>
  <c r="C71" i="2"/>
  <c r="C106" i="2" s="1"/>
  <c r="B71" i="2"/>
  <c r="B106" i="2" s="1"/>
  <c r="B72" i="2"/>
  <c r="B107" i="2" s="1"/>
  <c r="D72" i="2"/>
  <c r="D107" i="2" s="1"/>
  <c r="A52" i="2"/>
  <c r="A87" i="2" s="1"/>
  <c r="C50" i="2"/>
  <c r="C85" i="2" s="1"/>
  <c r="A82" i="2"/>
  <c r="A53" i="2"/>
  <c r="A88" i="2" s="1"/>
  <c r="C59" i="2"/>
  <c r="C94" i="2" s="1"/>
  <c r="C81" i="2"/>
  <c r="B54" i="2"/>
  <c r="B89" i="2" s="1"/>
  <c r="D79" i="2"/>
  <c r="D73" i="2"/>
  <c r="D108" i="2" s="1"/>
  <c r="B83" i="2"/>
  <c r="C61" i="2"/>
  <c r="C96" i="2" s="1"/>
  <c r="C80" i="2"/>
  <c r="C52" i="2"/>
  <c r="C87" i="2" s="1"/>
  <c r="B67" i="2"/>
  <c r="B102" i="2" s="1"/>
  <c r="B62" i="2"/>
  <c r="B97" i="2" s="1"/>
  <c r="D60" i="2"/>
  <c r="D95" i="2" s="1"/>
  <c r="D77" i="2"/>
  <c r="A51" i="2"/>
  <c r="A86" i="2" s="1"/>
  <c r="D74" i="2"/>
  <c r="D109" i="2" s="1"/>
  <c r="A75" i="2"/>
  <c r="A110" i="2" s="1"/>
  <c r="D52" i="2"/>
  <c r="D87" i="2" s="1"/>
  <c r="B76" i="2"/>
  <c r="B69" i="2"/>
  <c r="B104" i="2" s="1"/>
  <c r="A80" i="2"/>
  <c r="C75" i="2"/>
  <c r="C110" i="2" s="1"/>
  <c r="B51" i="2"/>
  <c r="B86" i="2" s="1"/>
  <c r="E36" i="1"/>
  <c r="D3" i="24" s="1"/>
  <c r="D28" i="24" s="1"/>
  <c r="B33" i="1"/>
  <c r="C29" i="1"/>
  <c r="C36" i="1" s="1"/>
  <c r="B3" i="24" s="1"/>
  <c r="C24" i="1"/>
  <c r="C41" i="1" s="1"/>
  <c r="D29" i="1"/>
  <c r="B34" i="1"/>
  <c r="H22" i="1"/>
  <c r="G34" i="1" s="1"/>
  <c r="H23" i="1"/>
  <c r="G35" i="1" s="1"/>
  <c r="B29" i="1"/>
  <c r="H17" i="1"/>
  <c r="B32" i="1"/>
  <c r="B24" i="1" l="1"/>
  <c r="B41" i="1" s="1"/>
  <c r="D36" i="1"/>
  <c r="C3" i="24" s="1"/>
  <c r="C24" i="24" s="1"/>
  <c r="H19" i="1"/>
  <c r="G31" i="1" s="1"/>
  <c r="H20" i="1"/>
  <c r="G32" i="1" s="1"/>
  <c r="H18" i="1"/>
  <c r="G30" i="1" s="1"/>
  <c r="H21" i="1"/>
  <c r="G33" i="1" s="1"/>
  <c r="E24" i="1"/>
  <c r="E41" i="1" s="1"/>
  <c r="D24" i="1"/>
  <c r="D41" i="1" s="1"/>
  <c r="A111" i="2"/>
  <c r="D43" i="2" s="1"/>
  <c r="C40" i="2" s="1"/>
  <c r="D20" i="24"/>
  <c r="D27" i="24"/>
  <c r="D22" i="24"/>
  <c r="D13" i="24"/>
  <c r="D5" i="24"/>
  <c r="D26" i="24"/>
  <c r="D8" i="24"/>
  <c r="D14" i="24"/>
  <c r="D12" i="24"/>
  <c r="D35" i="24"/>
  <c r="D18" i="24"/>
  <c r="D34" i="24"/>
  <c r="D31" i="24"/>
  <c r="D19" i="24"/>
  <c r="D33" i="24"/>
  <c r="D115" i="24"/>
  <c r="D133" i="24" s="1"/>
  <c r="D25" i="24"/>
  <c r="D21" i="24"/>
  <c r="D7" i="24"/>
  <c r="D37" i="24"/>
  <c r="D15" i="24"/>
  <c r="D32" i="24"/>
  <c r="D10" i="24"/>
  <c r="D17" i="24"/>
  <c r="D4" i="24"/>
  <c r="D23" i="24"/>
  <c r="D6" i="24"/>
  <c r="D16" i="24"/>
  <c r="D36" i="24"/>
  <c r="D9" i="24"/>
  <c r="D11" i="24"/>
  <c r="D30" i="24"/>
  <c r="D24" i="24"/>
  <c r="D38" i="24"/>
  <c r="D29" i="24"/>
  <c r="B36" i="1"/>
  <c r="A3" i="24" s="1"/>
  <c r="A11" i="24" s="1"/>
  <c r="G29" i="1"/>
  <c r="B5" i="24"/>
  <c r="B13" i="24"/>
  <c r="B21" i="24"/>
  <c r="B29" i="24"/>
  <c r="B37" i="24"/>
  <c r="B28" i="24"/>
  <c r="B18" i="24"/>
  <c r="B16" i="24"/>
  <c r="B32" i="24"/>
  <c r="B23" i="24"/>
  <c r="B4" i="24"/>
  <c r="B30" i="24"/>
  <c r="B17" i="24"/>
  <c r="B33" i="24"/>
  <c r="B34" i="24"/>
  <c r="B22" i="24"/>
  <c r="B7" i="24"/>
  <c r="B15" i="24"/>
  <c r="B31" i="24"/>
  <c r="B36" i="24"/>
  <c r="B26" i="24"/>
  <c r="B6" i="24"/>
  <c r="B115" i="24"/>
  <c r="B11" i="24"/>
  <c r="B19" i="24"/>
  <c r="B27" i="24"/>
  <c r="B35" i="24"/>
  <c r="B20" i="24"/>
  <c r="B10" i="24"/>
  <c r="B8" i="24"/>
  <c r="B14" i="24"/>
  <c r="B38" i="24"/>
  <c r="B9" i="24"/>
  <c r="B25" i="24"/>
  <c r="B12" i="24"/>
  <c r="B24" i="24"/>
  <c r="C8" i="24"/>
  <c r="C23" i="24"/>
  <c r="C21" i="24"/>
  <c r="C13" i="24"/>
  <c r="C4" i="24"/>
  <c r="C33" i="24"/>
  <c r="C29" i="24"/>
  <c r="C30" i="24"/>
  <c r="C18" i="24"/>
  <c r="C27" i="24" l="1"/>
  <c r="C16" i="24"/>
  <c r="C19" i="24"/>
  <c r="C38" i="24"/>
  <c r="C5" i="24"/>
  <c r="C10" i="24"/>
  <c r="C115" i="24"/>
  <c r="C143" i="24" s="1"/>
  <c r="C11" i="24"/>
  <c r="C22" i="24"/>
  <c r="G36" i="1"/>
  <c r="D42" i="24" s="1"/>
  <c r="C7" i="24"/>
  <c r="C14" i="24"/>
  <c r="C12" i="24"/>
  <c r="C17" i="24"/>
  <c r="C26" i="24"/>
  <c r="C25" i="24"/>
  <c r="C37" i="24"/>
  <c r="C31" i="24"/>
  <c r="C6" i="24"/>
  <c r="C15" i="24"/>
  <c r="C32" i="24"/>
  <c r="C20" i="24"/>
  <c r="C35" i="24"/>
  <c r="C36" i="24"/>
  <c r="C9" i="24"/>
  <c r="C28" i="24"/>
  <c r="C34" i="24"/>
  <c r="H24" i="1"/>
  <c r="G41" i="1"/>
  <c r="B40" i="2"/>
  <c r="A40" i="2"/>
  <c r="D149" i="24"/>
  <c r="D40" i="2"/>
  <c r="D121" i="24"/>
  <c r="D122" i="24"/>
  <c r="D148" i="24"/>
  <c r="D128" i="24"/>
  <c r="D143" i="24"/>
  <c r="D144" i="24"/>
  <c r="D120" i="24"/>
  <c r="D126" i="24"/>
  <c r="D131" i="24"/>
  <c r="D118" i="24"/>
  <c r="D146" i="24"/>
  <c r="D142" i="24"/>
  <c r="D145" i="24"/>
  <c r="D117" i="24"/>
  <c r="D116" i="24"/>
  <c r="D137" i="24"/>
  <c r="D127" i="24"/>
  <c r="D129" i="24"/>
  <c r="D139" i="24"/>
  <c r="D124" i="24"/>
  <c r="D150" i="24"/>
  <c r="D141" i="24"/>
  <c r="D135" i="24"/>
  <c r="D132" i="24"/>
  <c r="D140" i="24"/>
  <c r="D123" i="24"/>
  <c r="D136" i="24"/>
  <c r="D138" i="24"/>
  <c r="D125" i="24"/>
  <c r="D134" i="24"/>
  <c r="D147" i="24"/>
  <c r="D130" i="24"/>
  <c r="D119" i="24"/>
  <c r="A17" i="24"/>
  <c r="A14" i="24"/>
  <c r="A6" i="24"/>
  <c r="A37" i="24"/>
  <c r="A25" i="24"/>
  <c r="A28" i="24"/>
  <c r="A36" i="24"/>
  <c r="A21" i="24"/>
  <c r="A31" i="24"/>
  <c r="A29" i="24"/>
  <c r="A4" i="24"/>
  <c r="A33" i="24"/>
  <c r="A15" i="24"/>
  <c r="A7" i="24"/>
  <c r="A9" i="24"/>
  <c r="A5" i="24"/>
  <c r="A23" i="24"/>
  <c r="A115" i="24"/>
  <c r="A150" i="24" s="1"/>
  <c r="A12" i="24"/>
  <c r="A16" i="24"/>
  <c r="A26" i="24"/>
  <c r="A10" i="24"/>
  <c r="A13" i="24"/>
  <c r="A24" i="24"/>
  <c r="A8" i="24"/>
  <c r="A32" i="24"/>
  <c r="A22" i="24"/>
  <c r="A20" i="24"/>
  <c r="A18" i="24"/>
  <c r="A38" i="24"/>
  <c r="A30" i="24"/>
  <c r="A34" i="24"/>
  <c r="A35" i="24"/>
  <c r="A27" i="24"/>
  <c r="A19" i="24"/>
  <c r="C150" i="24"/>
  <c r="C131" i="24"/>
  <c r="C135" i="24"/>
  <c r="C147" i="24"/>
  <c r="B146" i="24"/>
  <c r="B130" i="24"/>
  <c r="B149" i="24"/>
  <c r="B128" i="24"/>
  <c r="B143" i="24"/>
  <c r="B121" i="24"/>
  <c r="B136" i="24"/>
  <c r="B129" i="24"/>
  <c r="B140" i="24"/>
  <c r="B122" i="24"/>
  <c r="B117" i="24"/>
  <c r="B147" i="24"/>
  <c r="B124" i="24"/>
  <c r="B142" i="24"/>
  <c r="B126" i="24"/>
  <c r="B144" i="24"/>
  <c r="B123" i="24"/>
  <c r="B137" i="24"/>
  <c r="B116" i="24"/>
  <c r="B131" i="24"/>
  <c r="B145" i="24"/>
  <c r="B119" i="24"/>
  <c r="B138" i="24"/>
  <c r="B139" i="24"/>
  <c r="B132" i="24"/>
  <c r="B125" i="24"/>
  <c r="B134" i="24"/>
  <c r="B127" i="24"/>
  <c r="B135" i="24"/>
  <c r="B150" i="24"/>
  <c r="B118" i="24"/>
  <c r="B133" i="24"/>
  <c r="B148" i="24"/>
  <c r="B141" i="24"/>
  <c r="B120" i="24"/>
  <c r="C120" i="24" l="1"/>
  <c r="C121" i="24"/>
  <c r="C125" i="24"/>
  <c r="C127" i="24"/>
  <c r="C145" i="24"/>
  <c r="C129" i="24"/>
  <c r="C148" i="24"/>
  <c r="C133" i="24"/>
  <c r="C139" i="24"/>
  <c r="C137" i="24"/>
  <c r="C124" i="24"/>
  <c r="C123" i="24"/>
  <c r="C136" i="24"/>
  <c r="C141" i="24"/>
  <c r="C117" i="24"/>
  <c r="C144" i="24"/>
  <c r="C149" i="24"/>
  <c r="C116" i="24"/>
  <c r="C140" i="24"/>
  <c r="C126" i="24"/>
  <c r="C130" i="24"/>
  <c r="C122" i="24"/>
  <c r="C134" i="24"/>
  <c r="C118" i="24"/>
  <c r="C128" i="24"/>
  <c r="C119" i="24"/>
  <c r="C138" i="24"/>
  <c r="C142" i="24"/>
  <c r="C132" i="24"/>
  <c r="C146" i="24"/>
  <c r="A142" i="24"/>
  <c r="A128" i="24"/>
  <c r="A147" i="24"/>
  <c r="A117" i="24"/>
  <c r="A146" i="24"/>
  <c r="A148" i="24"/>
  <c r="A122" i="24"/>
  <c r="A129" i="24"/>
  <c r="A127" i="24"/>
  <c r="A135" i="24"/>
  <c r="A140" i="24"/>
  <c r="A116" i="24"/>
  <c r="A132" i="24"/>
  <c r="A131" i="24"/>
  <c r="A124" i="24"/>
  <c r="A125" i="24"/>
  <c r="A118" i="24"/>
  <c r="A138" i="24"/>
  <c r="A136" i="24"/>
  <c r="A133" i="24"/>
  <c r="A137" i="24"/>
  <c r="A145" i="24"/>
  <c r="A123" i="24"/>
  <c r="A134" i="24"/>
  <c r="A119" i="24"/>
  <c r="A139" i="24"/>
  <c r="A121" i="24"/>
  <c r="A120" i="24"/>
  <c r="A130" i="24"/>
  <c r="A149" i="24"/>
  <c r="A126" i="24"/>
  <c r="A143" i="24"/>
  <c r="A141" i="24"/>
  <c r="A144" i="24"/>
  <c r="C63" i="24" l="1"/>
  <c r="C98" i="24" s="1"/>
  <c r="A71" i="24"/>
  <c r="A106" i="24" s="1"/>
  <c r="A74" i="24"/>
  <c r="A109" i="24" s="1"/>
  <c r="B72" i="24"/>
  <c r="B107" i="24" s="1"/>
  <c r="A79" i="24"/>
  <c r="D70" i="24"/>
  <c r="D105" i="24" s="1"/>
  <c r="B78" i="24"/>
  <c r="C80" i="24"/>
  <c r="A83" i="24"/>
  <c r="C61" i="24"/>
  <c r="C96" i="24" s="1"/>
  <c r="D67" i="24"/>
  <c r="D102" i="24" s="1"/>
  <c r="A70" i="24"/>
  <c r="A105" i="24" s="1"/>
  <c r="D57" i="24"/>
  <c r="D92" i="24" s="1"/>
  <c r="A80" i="24"/>
  <c r="B79" i="24"/>
  <c r="A62" i="24"/>
  <c r="A97" i="24" s="1"/>
  <c r="D54" i="24"/>
  <c r="D89" i="24" s="1"/>
  <c r="D83" i="24"/>
  <c r="D62" i="24"/>
  <c r="D97" i="24" s="1"/>
  <c r="D66" i="24"/>
  <c r="D101" i="24" s="1"/>
  <c r="D76" i="24"/>
  <c r="A66" i="24"/>
  <c r="A101" i="24" s="1"/>
  <c r="C55" i="24"/>
  <c r="C90" i="24" s="1"/>
  <c r="D77" i="24"/>
  <c r="B52" i="24"/>
  <c r="B87" i="24" s="1"/>
  <c r="C76" i="24"/>
  <c r="B56" i="24"/>
  <c r="B91" i="24" s="1"/>
  <c r="C75" i="24"/>
  <c r="C110" i="24" s="1"/>
  <c r="C58" i="24"/>
  <c r="C93" i="24" s="1"/>
  <c r="A82" i="24"/>
  <c r="A50" i="24"/>
  <c r="A85" i="24" s="1"/>
  <c r="D74" i="24"/>
  <c r="D109" i="24" s="1"/>
  <c r="C56" i="24"/>
  <c r="C91" i="24" s="1"/>
  <c r="B69" i="24"/>
  <c r="B104" i="24" s="1"/>
  <c r="C68" i="24"/>
  <c r="C103" i="24" s="1"/>
  <c r="B54" i="24"/>
  <c r="B89" i="24" s="1"/>
  <c r="A65" i="24"/>
  <c r="A100" i="24" s="1"/>
  <c r="D73" i="24"/>
  <c r="D108" i="24" s="1"/>
  <c r="B67" i="24"/>
  <c r="B102" i="24" s="1"/>
  <c r="B75" i="24"/>
  <c r="B110" i="24" s="1"/>
  <c r="A52" i="24"/>
  <c r="A87" i="24" s="1"/>
  <c r="C53" i="24"/>
  <c r="C88" i="24" s="1"/>
  <c r="C52" i="24"/>
  <c r="C87" i="24" s="1"/>
  <c r="B71" i="24"/>
  <c r="B106" i="24" s="1"/>
  <c r="D58" i="24"/>
  <c r="D93" i="24" s="1"/>
  <c r="A76" i="24"/>
  <c r="A72" i="24"/>
  <c r="A107" i="24" s="1"/>
  <c r="A67" i="24"/>
  <c r="A102" i="24" s="1"/>
  <c r="D64" i="24"/>
  <c r="D99" i="24" s="1"/>
  <c r="A61" i="24"/>
  <c r="A96" i="24" s="1"/>
  <c r="C72" i="24"/>
  <c r="C107" i="24" s="1"/>
  <c r="B73" i="24"/>
  <c r="B108" i="24" s="1"/>
  <c r="A59" i="24"/>
  <c r="A94" i="24" s="1"/>
  <c r="D72" i="24"/>
  <c r="D107" i="24" s="1"/>
  <c r="A78" i="24"/>
  <c r="A69" i="24"/>
  <c r="A104" i="24" s="1"/>
  <c r="A68" i="24"/>
  <c r="A103" i="24" s="1"/>
  <c r="A60" i="24"/>
  <c r="A95" i="24" s="1"/>
  <c r="A64" i="24"/>
  <c r="A99" i="24" s="1"/>
  <c r="A73" i="24"/>
  <c r="A108" i="24" s="1"/>
  <c r="D61" i="24"/>
  <c r="D96" i="24" s="1"/>
  <c r="B80" i="24"/>
  <c r="D75" i="24"/>
  <c r="D110" i="24" s="1"/>
  <c r="C62" i="24"/>
  <c r="C97" i="24" s="1"/>
  <c r="D80" i="24"/>
  <c r="A54" i="24"/>
  <c r="A89" i="24" s="1"/>
  <c r="B66" i="24"/>
  <c r="B101" i="24" s="1"/>
  <c r="C67" i="24"/>
  <c r="C102" i="24" s="1"/>
  <c r="C77" i="24"/>
  <c r="A81" i="24"/>
  <c r="D56" i="24"/>
  <c r="D91" i="24" s="1"/>
  <c r="B65" i="24"/>
  <c r="B100" i="24" s="1"/>
  <c r="A58" i="24"/>
  <c r="A93" i="24" s="1"/>
  <c r="D51" i="24"/>
  <c r="D86" i="24" s="1"/>
  <c r="A51" i="24"/>
  <c r="A86" i="24" s="1"/>
  <c r="D81" i="24"/>
  <c r="B82" i="24"/>
  <c r="C78" i="24"/>
  <c r="C73" i="24"/>
  <c r="C108" i="24" s="1"/>
  <c r="C69" i="24"/>
  <c r="C104" i="24" s="1"/>
  <c r="A77" i="24"/>
  <c r="A63" i="24"/>
  <c r="A98" i="24" s="1"/>
  <c r="B59" i="24"/>
  <c r="B94" i="24" s="1"/>
  <c r="B70" i="24"/>
  <c r="B105" i="24" s="1"/>
  <c r="C74" i="24"/>
  <c r="C109" i="24" s="1"/>
  <c r="C57" i="24"/>
  <c r="C92" i="24" s="1"/>
  <c r="C51" i="24"/>
  <c r="C86" i="24" s="1"/>
  <c r="A55" i="24"/>
  <c r="A90" i="24" s="1"/>
  <c r="B57" i="24"/>
  <c r="B92" i="24" s="1"/>
  <c r="B60" i="24"/>
  <c r="B95" i="24" s="1"/>
  <c r="C71" i="24"/>
  <c r="C106" i="24" s="1"/>
  <c r="C83" i="24"/>
  <c r="B61" i="24"/>
  <c r="B96" i="24" s="1"/>
  <c r="B53" i="24"/>
  <c r="B88" i="24" s="1"/>
  <c r="C60" i="24"/>
  <c r="C95" i="24" s="1"/>
  <c r="C70" i="24"/>
  <c r="C105" i="24" s="1"/>
  <c r="A53" i="24"/>
  <c r="A88" i="24" s="1"/>
  <c r="D52" i="24"/>
  <c r="D87" i="24" s="1"/>
  <c r="D55" i="24"/>
  <c r="D90" i="24" s="1"/>
  <c r="D68" i="24"/>
  <c r="D103" i="24" s="1"/>
  <c r="D71" i="24"/>
  <c r="D106" i="24" s="1"/>
  <c r="D69" i="24"/>
  <c r="D104" i="24" s="1"/>
  <c r="D78" i="24"/>
  <c r="D50" i="24"/>
  <c r="D85" i="24" s="1"/>
  <c r="B63" i="24"/>
  <c r="B98" i="24" s="1"/>
  <c r="B62" i="24"/>
  <c r="B97" i="24" s="1"/>
  <c r="D79" i="24"/>
  <c r="C81" i="24"/>
  <c r="C54" i="24"/>
  <c r="C89" i="24" s="1"/>
  <c r="A57" i="24"/>
  <c r="A92" i="24" s="1"/>
  <c r="B81" i="24"/>
  <c r="B58" i="24"/>
  <c r="B93" i="24" s="1"/>
  <c r="B83" i="24"/>
  <c r="D63" i="24"/>
  <c r="D98" i="24" s="1"/>
  <c r="C65" i="24"/>
  <c r="C100" i="24" s="1"/>
  <c r="C79" i="24"/>
  <c r="A56" i="24"/>
  <c r="A91" i="24" s="1"/>
  <c r="B77" i="24"/>
  <c r="B76" i="24"/>
  <c r="C59" i="24"/>
  <c r="C94" i="24" s="1"/>
  <c r="B51" i="24"/>
  <c r="B86" i="24" s="1"/>
  <c r="B55" i="24"/>
  <c r="B90" i="24" s="1"/>
  <c r="C66" i="24"/>
  <c r="C101" i="24" s="1"/>
  <c r="C82" i="24"/>
  <c r="B50" i="24"/>
  <c r="B85" i="24" s="1"/>
  <c r="D53" i="24"/>
  <c r="D88" i="24" s="1"/>
  <c r="D82" i="24"/>
  <c r="D65" i="24"/>
  <c r="D100" i="24" s="1"/>
  <c r="D59" i="24"/>
  <c r="D94" i="24" s="1"/>
  <c r="C50" i="24"/>
  <c r="C85" i="24" s="1"/>
  <c r="D60" i="24"/>
  <c r="D95" i="24" s="1"/>
  <c r="A75" i="24"/>
  <c r="A110" i="24" s="1"/>
  <c r="B64" i="24"/>
  <c r="B99" i="24" s="1"/>
  <c r="C64" i="24"/>
  <c r="C99" i="24" s="1"/>
  <c r="B68" i="24"/>
  <c r="B103" i="24" s="1"/>
  <c r="B74" i="24"/>
  <c r="B109" i="24" s="1"/>
  <c r="A111" i="24" l="1"/>
  <c r="D43" i="24" s="1"/>
  <c r="D40" i="24" s="1"/>
  <c r="C40" i="24" l="1"/>
  <c r="H36" i="1"/>
  <c r="D42" i="1" s="1"/>
  <c r="D43" i="1" s="1"/>
  <c r="I2" i="3" s="1"/>
  <c r="B40" i="24"/>
  <c r="A40" i="24"/>
  <c r="C42" i="1" l="1"/>
  <c r="C43" i="1" s="1"/>
  <c r="H2" i="3" s="1"/>
  <c r="D7" i="20" s="1"/>
  <c r="E42" i="1"/>
  <c r="E43" i="1" s="1"/>
  <c r="J2" i="3" s="1"/>
  <c r="F7" i="20" s="1"/>
  <c r="B42" i="1"/>
  <c r="B43" i="1" s="1"/>
  <c r="G2" i="3" s="1"/>
  <c r="R208" i="9"/>
  <c r="E7" i="20"/>
  <c r="AF215" i="10"/>
  <c r="R208" i="22"/>
  <c r="AB215" i="10" l="1"/>
  <c r="G42" i="1"/>
  <c r="G43" i="1" s="1"/>
  <c r="O208" i="9"/>
  <c r="AJ215" i="10"/>
  <c r="O208" i="22"/>
  <c r="X215" i="10"/>
  <c r="C7" i="20"/>
  <c r="L208" i="9"/>
  <c r="L208" i="2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D43" authorId="0" shapeId="0">
      <text>
        <r>
          <rPr>
            <sz val="10"/>
            <color indexed="81"/>
            <rFont val="Tahoma"/>
            <family val="2"/>
          </rPr>
          <t>Formel konnte nicht konvertiert werden.</t>
        </r>
      </text>
    </comment>
  </commentList>
</comments>
</file>

<file path=xl/sharedStrings.xml><?xml version="1.0" encoding="utf-8"?>
<sst xmlns="http://schemas.openxmlformats.org/spreadsheetml/2006/main" count="2320" uniqueCount="490">
  <si>
    <t>GKZ</t>
  </si>
  <si>
    <t>G e m e i n d e</t>
  </si>
  <si>
    <t>Gesamt</t>
  </si>
  <si>
    <t>Freistädte</t>
  </si>
  <si>
    <t>EU</t>
  </si>
  <si>
    <t>GS</t>
  </si>
  <si>
    <t>JE</t>
  </si>
  <si>
    <t>MA</t>
  </si>
  <si>
    <t>ND</t>
  </si>
  <si>
    <t>OP</t>
  </si>
  <si>
    <t>OW</t>
  </si>
  <si>
    <t>10101</t>
  </si>
  <si>
    <t>Freistadt Eisenstadt</t>
  </si>
  <si>
    <t>10201</t>
  </si>
  <si>
    <t>Freistadt Rust</t>
  </si>
  <si>
    <t>10301</t>
  </si>
  <si>
    <t>Breitenbrunn</t>
  </si>
  <si>
    <t>10302</t>
  </si>
  <si>
    <t>Donnerskirchen</t>
  </si>
  <si>
    <t>10303</t>
  </si>
  <si>
    <t>Großhöflein</t>
  </si>
  <si>
    <t>10304</t>
  </si>
  <si>
    <t>Hornstein</t>
  </si>
  <si>
    <t>10305</t>
  </si>
  <si>
    <t>Klingenbach</t>
  </si>
  <si>
    <t>10306</t>
  </si>
  <si>
    <t>Leithaprodersdorf</t>
  </si>
  <si>
    <t>10320</t>
  </si>
  <si>
    <t>Loretto</t>
  </si>
  <si>
    <t>10307</t>
  </si>
  <si>
    <t>Mörbisch am See</t>
  </si>
  <si>
    <t>10308</t>
  </si>
  <si>
    <t>Müllendorf</t>
  </si>
  <si>
    <t>10309</t>
  </si>
  <si>
    <t>Neufeld an der Leitha</t>
  </si>
  <si>
    <t>10310</t>
  </si>
  <si>
    <t>Oggau am Neusiedler See</t>
  </si>
  <si>
    <t>10311</t>
  </si>
  <si>
    <t>Oslip</t>
  </si>
  <si>
    <t>10312</t>
  </si>
  <si>
    <t>Purbach am Neusiedler See</t>
  </si>
  <si>
    <t>10313</t>
  </si>
  <si>
    <t>Sankt Margarethen im Burgenland</t>
  </si>
  <si>
    <t>10314</t>
  </si>
  <si>
    <t>Schützen am Gebirge</t>
  </si>
  <si>
    <t>10315</t>
  </si>
  <si>
    <t>Siegendorf</t>
  </si>
  <si>
    <t>10316</t>
  </si>
  <si>
    <t>Steinbrunn</t>
  </si>
  <si>
    <t>10321</t>
  </si>
  <si>
    <t>Stotzing</t>
  </si>
  <si>
    <t>10317</t>
  </si>
  <si>
    <t>Trausdorf an der Wulka</t>
  </si>
  <si>
    <t>10318</t>
  </si>
  <si>
    <t>Wimpassing an der Leitha</t>
  </si>
  <si>
    <t>10319</t>
  </si>
  <si>
    <t>Wulkaprodersdorf</t>
  </si>
  <si>
    <t>10323</t>
  </si>
  <si>
    <t>Zagersdorf</t>
  </si>
  <si>
    <t>10322</t>
  </si>
  <si>
    <t>Zillingtal</t>
  </si>
  <si>
    <t>10426</t>
  </si>
  <si>
    <t>Bildein</t>
  </si>
  <si>
    <t>10401</t>
  </si>
  <si>
    <t>Bocksdorf</t>
  </si>
  <si>
    <t>10402</t>
  </si>
  <si>
    <t>Burgauberg-Neudauberg</t>
  </si>
  <si>
    <t>10403</t>
  </si>
  <si>
    <t>Eberau</t>
  </si>
  <si>
    <t>10404</t>
  </si>
  <si>
    <t>Gerersdorf-Sulz</t>
  </si>
  <si>
    <t>10420</t>
  </si>
  <si>
    <t>Großmürbisch</t>
  </si>
  <si>
    <t>10405</t>
  </si>
  <si>
    <t>Güssing</t>
  </si>
  <si>
    <t>10406</t>
  </si>
  <si>
    <t>Güttenbach</t>
  </si>
  <si>
    <t>10418</t>
  </si>
  <si>
    <t>Hackerberg</t>
  </si>
  <si>
    <t>10407</t>
  </si>
  <si>
    <t>Heiligenbrunn</t>
  </si>
  <si>
    <t>10424</t>
  </si>
  <si>
    <t>Heugraben</t>
  </si>
  <si>
    <t>10421</t>
  </si>
  <si>
    <t>Inzenhof</t>
  </si>
  <si>
    <t>10422</t>
  </si>
  <si>
    <t>Kleinmürbisch</t>
  </si>
  <si>
    <t>10408</t>
  </si>
  <si>
    <t>Kukmirn</t>
  </si>
  <si>
    <t>10428</t>
  </si>
  <si>
    <t>Moschendorf</t>
  </si>
  <si>
    <t>10409</t>
  </si>
  <si>
    <t>Neuberg im Burgenland</t>
  </si>
  <si>
    <t>10410</t>
  </si>
  <si>
    <t>Neustift bei Güssing</t>
  </si>
  <si>
    <t>10411</t>
  </si>
  <si>
    <t>Olbendorf</t>
  </si>
  <si>
    <t>10412</t>
  </si>
  <si>
    <t>Ollersdorf im Burgenland</t>
  </si>
  <si>
    <t>10427</t>
  </si>
  <si>
    <t>Rauchwart</t>
  </si>
  <si>
    <t>10425</t>
  </si>
  <si>
    <t>Rohr im Burgenland</t>
  </si>
  <si>
    <t>10413</t>
  </si>
  <si>
    <t>Sankt Michael im Burgenland</t>
  </si>
  <si>
    <t>10414</t>
  </si>
  <si>
    <t>Stegersbach</t>
  </si>
  <si>
    <t>10415</t>
  </si>
  <si>
    <t>Stinatz</t>
  </si>
  <si>
    <t>10416</t>
  </si>
  <si>
    <t>Strem</t>
  </si>
  <si>
    <t>10417</t>
  </si>
  <si>
    <t>Tobaj</t>
  </si>
  <si>
    <t>10423</t>
  </si>
  <si>
    <t>Tschanigraben</t>
  </si>
  <si>
    <t>10419</t>
  </si>
  <si>
    <t>Wörterberg</t>
  </si>
  <si>
    <t>10501</t>
  </si>
  <si>
    <t>Deutsch Kaltenbrunn</t>
  </si>
  <si>
    <t>10502</t>
  </si>
  <si>
    <t>Eltendorf</t>
  </si>
  <si>
    <t>10503</t>
  </si>
  <si>
    <t>Heiligenkreuz im Lafnitztal</t>
  </si>
  <si>
    <t>10504</t>
  </si>
  <si>
    <t>Jennersdorf</t>
  </si>
  <si>
    <t>10511</t>
  </si>
  <si>
    <t>Königsdorf</t>
  </si>
  <si>
    <t>10505</t>
  </si>
  <si>
    <t>Minihof-Liebau</t>
  </si>
  <si>
    <t>10506</t>
  </si>
  <si>
    <t>Mogersdorf</t>
  </si>
  <si>
    <t>10512</t>
  </si>
  <si>
    <t>Mühlgraben</t>
  </si>
  <si>
    <t>10507</t>
  </si>
  <si>
    <t>Neuhaus am Klausenbach</t>
  </si>
  <si>
    <t>10508</t>
  </si>
  <si>
    <t>Rudersdorf</t>
  </si>
  <si>
    <t>10509</t>
  </si>
  <si>
    <t>Sankt Martin an der Raab</t>
  </si>
  <si>
    <t>10510</t>
  </si>
  <si>
    <t>Weichselbaum</t>
  </si>
  <si>
    <t>10616</t>
  </si>
  <si>
    <t>Antau</t>
  </si>
  <si>
    <t>10611</t>
  </si>
  <si>
    <t>Bad Sauerbrunn</t>
  </si>
  <si>
    <t>10617</t>
  </si>
  <si>
    <t>Baumgarten</t>
  </si>
  <si>
    <t>10601</t>
  </si>
  <si>
    <t>Draßburg</t>
  </si>
  <si>
    <t>10602</t>
  </si>
  <si>
    <t>Forchtenstein</t>
  </si>
  <si>
    <t>10603</t>
  </si>
  <si>
    <t>Hirm</t>
  </si>
  <si>
    <t>10619</t>
  </si>
  <si>
    <t>Krensdorf</t>
  </si>
  <si>
    <t>10604</t>
  </si>
  <si>
    <t>Loipersbach im Burgenland</t>
  </si>
  <si>
    <t>10605</t>
  </si>
  <si>
    <t>Marz</t>
  </si>
  <si>
    <t>10606</t>
  </si>
  <si>
    <t>Mattersburg</t>
  </si>
  <si>
    <t>10607</t>
  </si>
  <si>
    <t>Neudörfl</t>
  </si>
  <si>
    <t>10608</t>
  </si>
  <si>
    <t>Pöttelsdorf</t>
  </si>
  <si>
    <t>10609</t>
  </si>
  <si>
    <t>Pöttsching</t>
  </si>
  <si>
    <t>10610</t>
  </si>
  <si>
    <t>Rohrbach bei Mattersburg</t>
  </si>
  <si>
    <t>10612</t>
  </si>
  <si>
    <t>Schattendorf</t>
  </si>
  <si>
    <t>10613</t>
  </si>
  <si>
    <t>Sieggraben</t>
  </si>
  <si>
    <t>10614</t>
  </si>
  <si>
    <t>Sigleß</t>
  </si>
  <si>
    <t>10615</t>
  </si>
  <si>
    <t>Wiesen</t>
  </si>
  <si>
    <t>10618</t>
  </si>
  <si>
    <t>Zemendorf-Stöttera</t>
  </si>
  <si>
    <t>10701</t>
  </si>
  <si>
    <t>Andau</t>
  </si>
  <si>
    <t>10702</t>
  </si>
  <si>
    <t>Apetlon</t>
  </si>
  <si>
    <t>10703</t>
  </si>
  <si>
    <t>Bruckneudorf</t>
  </si>
  <si>
    <t>10704</t>
  </si>
  <si>
    <t>Deutsch Jahrndorf</t>
  </si>
  <si>
    <t>10727</t>
  </si>
  <si>
    <t>Edelstal</t>
  </si>
  <si>
    <t>10705</t>
  </si>
  <si>
    <t>Frauenkirchen</t>
  </si>
  <si>
    <t>10706</t>
  </si>
  <si>
    <t>Gattendorf</t>
  </si>
  <si>
    <t>10707</t>
  </si>
  <si>
    <t>Gols</t>
  </si>
  <si>
    <t>10708</t>
  </si>
  <si>
    <t>Halbturn</t>
  </si>
  <si>
    <t>10709</t>
  </si>
  <si>
    <t>Illmitz</t>
  </si>
  <si>
    <t>10710</t>
  </si>
  <si>
    <t>Jois</t>
  </si>
  <si>
    <t>10711</t>
  </si>
  <si>
    <t>Kittsee</t>
  </si>
  <si>
    <t>10712</t>
  </si>
  <si>
    <t>Mönchhof</t>
  </si>
  <si>
    <t>10725</t>
  </si>
  <si>
    <t>Neudorf</t>
  </si>
  <si>
    <t>10713</t>
  </si>
  <si>
    <t>Neusiedl am See</t>
  </si>
  <si>
    <t>10714</t>
  </si>
  <si>
    <t>Nickelsdorf</t>
  </si>
  <si>
    <t>10715</t>
  </si>
  <si>
    <t>Pama</t>
  </si>
  <si>
    <t>10716</t>
  </si>
  <si>
    <t>Pamhagen</t>
  </si>
  <si>
    <t>10717</t>
  </si>
  <si>
    <t>Parndorf</t>
  </si>
  <si>
    <t>10718</t>
  </si>
  <si>
    <t>Podersdorf am See</t>
  </si>
  <si>
    <t>10726</t>
  </si>
  <si>
    <t>Potzneusiedl</t>
  </si>
  <si>
    <t>10719</t>
  </si>
  <si>
    <t>Sankt Andrä am Zicksee</t>
  </si>
  <si>
    <t>10720</t>
  </si>
  <si>
    <t>Tadten</t>
  </si>
  <si>
    <t>10721</t>
  </si>
  <si>
    <t>Wallern im Burgenland</t>
  </si>
  <si>
    <t>10722</t>
  </si>
  <si>
    <t>Weiden am See</t>
  </si>
  <si>
    <t>10723</t>
  </si>
  <si>
    <t>Winden am See</t>
  </si>
  <si>
    <t>10724</t>
  </si>
  <si>
    <t>Zurndorf</t>
  </si>
  <si>
    <t>10801</t>
  </si>
  <si>
    <t>Deutschkreutz</t>
  </si>
  <si>
    <t>10802</t>
  </si>
  <si>
    <t>Draßmarkt</t>
  </si>
  <si>
    <t>10803</t>
  </si>
  <si>
    <t>Frankenau-Unterpullendorf</t>
  </si>
  <si>
    <t>10804</t>
  </si>
  <si>
    <t>Großwarasdorf</t>
  </si>
  <si>
    <t>10805</t>
  </si>
  <si>
    <t>Horitschon</t>
  </si>
  <si>
    <t>10806</t>
  </si>
  <si>
    <t>Kaisersdorf</t>
  </si>
  <si>
    <t>10807</t>
  </si>
  <si>
    <t>Kobersdorf</t>
  </si>
  <si>
    <t>10808</t>
  </si>
  <si>
    <t>Lackenbach</t>
  </si>
  <si>
    <t>10824</t>
  </si>
  <si>
    <t>Lackendorf</t>
  </si>
  <si>
    <t>10809</t>
  </si>
  <si>
    <t>Lockenhaus</t>
  </si>
  <si>
    <t>10810</t>
  </si>
  <si>
    <t>Lutzmannsburg</t>
  </si>
  <si>
    <t>10811</t>
  </si>
  <si>
    <t>Mannersdorf an der Rabnitz</t>
  </si>
  <si>
    <t>10812</t>
  </si>
  <si>
    <t>Markt Sankt Martin</t>
  </si>
  <si>
    <t>10813</t>
  </si>
  <si>
    <t>Neckenmarkt</t>
  </si>
  <si>
    <t>10814</t>
  </si>
  <si>
    <t>Neutal</t>
  </si>
  <si>
    <t>10815</t>
  </si>
  <si>
    <t>Nikitsch</t>
  </si>
  <si>
    <t>10828</t>
  </si>
  <si>
    <t>Oberloisdorf</t>
  </si>
  <si>
    <t>10816</t>
  </si>
  <si>
    <t>Oberpullendorf</t>
  </si>
  <si>
    <t>10817</t>
  </si>
  <si>
    <t>Pilgersdorf</t>
  </si>
  <si>
    <t>10818</t>
  </si>
  <si>
    <t>Piringsdorf</t>
  </si>
  <si>
    <t>10819</t>
  </si>
  <si>
    <t>Raiding</t>
  </si>
  <si>
    <t>10820</t>
  </si>
  <si>
    <t>Ritzing</t>
  </si>
  <si>
    <t>10821</t>
  </si>
  <si>
    <t>Steinberg-Dörfl</t>
  </si>
  <si>
    <t>10822</t>
  </si>
  <si>
    <t>Stoob</t>
  </si>
  <si>
    <t>10825</t>
  </si>
  <si>
    <t>Unterfrauenhaid</t>
  </si>
  <si>
    <t>10826</t>
  </si>
  <si>
    <t>Unterrabnitz-Schwendgraben</t>
  </si>
  <si>
    <t>10827</t>
  </si>
  <si>
    <t>Weingraben</t>
  </si>
  <si>
    <t>10823</t>
  </si>
  <si>
    <t>Weppersdorf</t>
  </si>
  <si>
    <t>10931</t>
  </si>
  <si>
    <t>Badersdorf</t>
  </si>
  <si>
    <t>10901</t>
  </si>
  <si>
    <t>BadTatzmannsdorf</t>
  </si>
  <si>
    <t>10902</t>
  </si>
  <si>
    <t>Bernstein</t>
  </si>
  <si>
    <t>10903</t>
  </si>
  <si>
    <t>Deutsch Schützen-Eisenberg</t>
  </si>
  <si>
    <t>10904</t>
  </si>
  <si>
    <t>Grafenschachen</t>
  </si>
  <si>
    <t>10905</t>
  </si>
  <si>
    <t>Großpetersdorf</t>
  </si>
  <si>
    <t>10906</t>
  </si>
  <si>
    <t>Hannersdorf</t>
  </si>
  <si>
    <t>10930</t>
  </si>
  <si>
    <t>Jabing</t>
  </si>
  <si>
    <t>10907</t>
  </si>
  <si>
    <t>Kemeten</t>
  </si>
  <si>
    <t>10908</t>
  </si>
  <si>
    <t>Kohfidisch</t>
  </si>
  <si>
    <t>10909</t>
  </si>
  <si>
    <t>Litzelsdorf</t>
  </si>
  <si>
    <t>10910</t>
  </si>
  <si>
    <t>Loipersdorf-Kitzladen</t>
  </si>
  <si>
    <t>10911</t>
  </si>
  <si>
    <t>Mariasdorf</t>
  </si>
  <si>
    <t>10912</t>
  </si>
  <si>
    <t>Markt Allhau</t>
  </si>
  <si>
    <t>10913</t>
  </si>
  <si>
    <t>Markt Neuhodis</t>
  </si>
  <si>
    <t>10914</t>
  </si>
  <si>
    <t>Mischendorf</t>
  </si>
  <si>
    <t>10929</t>
  </si>
  <si>
    <t>Neustift an der Lafnitz</t>
  </si>
  <si>
    <t>10915</t>
  </si>
  <si>
    <t>Oberdorf im Burgenland</t>
  </si>
  <si>
    <t>10916</t>
  </si>
  <si>
    <t>Oberschützen</t>
  </si>
  <si>
    <t>10917</t>
  </si>
  <si>
    <t>Oberwart</t>
  </si>
  <si>
    <t>10918</t>
  </si>
  <si>
    <t>Pinkafeld</t>
  </si>
  <si>
    <t>10919</t>
  </si>
  <si>
    <t>Rechnitz</t>
  </si>
  <si>
    <t>10920</t>
  </si>
  <si>
    <t>Riedlingsdorf</t>
  </si>
  <si>
    <t>10921</t>
  </si>
  <si>
    <t>Rotenturm an der Pinka</t>
  </si>
  <si>
    <t>10922</t>
  </si>
  <si>
    <t>Schachendorf</t>
  </si>
  <si>
    <t>10932</t>
  </si>
  <si>
    <t>Schandorf</t>
  </si>
  <si>
    <t>10923</t>
  </si>
  <si>
    <t>Stadtschlaining</t>
  </si>
  <si>
    <t>10924</t>
  </si>
  <si>
    <t>Unterkohlstätten</t>
  </si>
  <si>
    <t>10925</t>
  </si>
  <si>
    <t>Unterwart</t>
  </si>
  <si>
    <t>10926</t>
  </si>
  <si>
    <t>Weiden bei Rechnitz</t>
  </si>
  <si>
    <t>10927</t>
  </si>
  <si>
    <t>Wiesfleck</t>
  </si>
  <si>
    <t>10928</t>
  </si>
  <si>
    <t>Wolfau</t>
  </si>
  <si>
    <t>SPÖ</t>
  </si>
  <si>
    <t>ÖVP</t>
  </si>
  <si>
    <t>GRÜNE</t>
  </si>
  <si>
    <t>Mandate Gesamt zu vergeben:</t>
  </si>
  <si>
    <t>5%-Hürde</t>
  </si>
  <si>
    <t>Wahlzahl:</t>
  </si>
  <si>
    <t>Wahlkreis 1 - Neusiedl am See</t>
  </si>
  <si>
    <t>Wahlkreis 2 - Eisenstadt-Umgebung</t>
  </si>
  <si>
    <t>Wahlkreis 3 - Mattersburg</t>
  </si>
  <si>
    <t>Wahlkreis 4 - Oberpullendorf</t>
  </si>
  <si>
    <t>Wahlkreis 5 - Oberwart</t>
  </si>
  <si>
    <t>Wahlkreis 6 - Güssing</t>
  </si>
  <si>
    <t>Wahlkreis 7 - Jennersdorf</t>
  </si>
  <si>
    <t>Burgenland</t>
  </si>
  <si>
    <t>Gültige Stimmen</t>
  </si>
  <si>
    <t>Wahlkreis-Bezirk</t>
  </si>
  <si>
    <t>Erstes Ermittlungsverfahren</t>
  </si>
  <si>
    <t>Zweites Ermittlungsverfahren</t>
  </si>
  <si>
    <t>Reststimmen-Ermittlung</t>
  </si>
  <si>
    <t>Ges. für WZ</t>
  </si>
  <si>
    <t>Vergabe der Grundmandate</t>
  </si>
  <si>
    <t>Grundmandate-Restmandate</t>
  </si>
  <si>
    <t>Gesamtmandate</t>
  </si>
  <si>
    <t>Wahlzahl</t>
  </si>
  <si>
    <t>Restmandate</t>
  </si>
  <si>
    <t>2.Ermittlungs-</t>
  </si>
  <si>
    <t>verfahren</t>
  </si>
  <si>
    <r>
      <t>Grundmandate</t>
    </r>
    <r>
      <rPr>
        <sz val="12"/>
        <rFont val="Arial Narrow"/>
        <family val="2"/>
      </rPr>
      <t xml:space="preserve"> - 1. Ermittlungsverfahren</t>
    </r>
  </si>
  <si>
    <r>
      <t>Restmandate</t>
    </r>
    <r>
      <rPr>
        <sz val="12"/>
        <rFont val="Arial Narrow"/>
        <family val="2"/>
      </rPr>
      <t xml:space="preserve"> - 2. Ermittlungsverfahren</t>
    </r>
  </si>
  <si>
    <t>Wahlzahl =</t>
  </si>
  <si>
    <t>Wahlberechtigte</t>
  </si>
  <si>
    <t>abgegebene St</t>
  </si>
  <si>
    <t>ungültige St</t>
  </si>
  <si>
    <t>gültige St</t>
  </si>
  <si>
    <t>zu vergeb.Mand.</t>
  </si>
  <si>
    <t>vergebene Mand.</t>
  </si>
  <si>
    <t>prozentuelle Verteilung</t>
  </si>
  <si>
    <t>Wahlbeteiligung</t>
  </si>
  <si>
    <t>gesamt</t>
  </si>
  <si>
    <t>Mandate</t>
  </si>
  <si>
    <t>EU - Wahlkreis 2</t>
  </si>
  <si>
    <t>ND - Wahlkreis 1</t>
  </si>
  <si>
    <t>MA - Wahlkreis 3</t>
  </si>
  <si>
    <t>OP - Wahlkreis 4</t>
  </si>
  <si>
    <t>OW - Wahlkreis 5</t>
  </si>
  <si>
    <t>GS - Wahlkreis 6</t>
  </si>
  <si>
    <t>JE - Wahlkreis 7</t>
  </si>
  <si>
    <t>abgegebene WK</t>
  </si>
  <si>
    <t>Bezirk - Wahlkreis</t>
  </si>
  <si>
    <t>Burgenland gesamt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</si>
  <si>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</si>
  <si>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</si>
  <si>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</si>
  <si>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</si>
  <si>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</si>
  <si>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</si>
  <si>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</si>
  <si>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</si>
  <si>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</si>
  <si>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</si>
  <si>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</si>
  <si>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</si>
  <si>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</si>
  <si>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</si>
  <si>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</si>
  <si>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</si>
  <si>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</si>
  <si>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</si>
  <si>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</si>
  <si>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</si>
  <si>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</si>
  <si>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</si>
  <si>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</si>
  <si>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</si>
  <si>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</si>
  <si>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</si>
  <si>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</si>
  <si>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</si>
  <si>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</si>
  <si>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</si>
  <si>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1/32</t>
  </si>
  <si>
    <t>1/33</t>
  </si>
  <si>
    <t>1/34</t>
  </si>
  <si>
    <t>1/35</t>
  </si>
  <si>
    <t>1/36</t>
  </si>
  <si>
    <t>Kontrolle</t>
  </si>
  <si>
    <t>NWG</t>
  </si>
  <si>
    <t>Stimmen</t>
  </si>
  <si>
    <t>Neusiedl/See</t>
  </si>
  <si>
    <t>Bezirk</t>
  </si>
  <si>
    <t>gültig</t>
  </si>
  <si>
    <t>ungültig</t>
  </si>
  <si>
    <t>Diff</t>
  </si>
  <si>
    <t>%</t>
  </si>
  <si>
    <t>Ort</t>
  </si>
  <si>
    <t>wahlbe-rechtigt</t>
  </si>
  <si>
    <t>Eisenstadt/Umg.</t>
  </si>
  <si>
    <t>Diff %</t>
  </si>
  <si>
    <t>Beteiligung</t>
  </si>
  <si>
    <t>abge-geben</t>
  </si>
  <si>
    <t>Summen</t>
  </si>
  <si>
    <t>Wahlkarten</t>
  </si>
  <si>
    <t>Bezirksergebnisse incl. Wahlkarten</t>
  </si>
  <si>
    <t>Bezirksergebnis ohne Wahlkarten</t>
  </si>
  <si>
    <t>Bezirksergebnis mit Wahlkarten</t>
  </si>
  <si>
    <t xml:space="preserve">Bezirksergebnisse </t>
  </si>
  <si>
    <t>Mandate:</t>
  </si>
  <si>
    <t>Prozente</t>
  </si>
  <si>
    <t>Eisenstadt</t>
  </si>
  <si>
    <t>Neusiedl</t>
  </si>
  <si>
    <t>FPÖ</t>
  </si>
  <si>
    <t>Bgld. Bauernbund</t>
  </si>
  <si>
    <t>SPÖ Bauern</t>
  </si>
  <si>
    <t>Freiheitliche Bauern</t>
  </si>
  <si>
    <t>Oberpullen-dorf</t>
  </si>
  <si>
    <t>Summe</t>
  </si>
  <si>
    <t>vorläufiges Wahlergebnis ohne Wahlkarten</t>
  </si>
  <si>
    <t>ACHTUNG!!!!   Vergleich mit letztem Wahlergebnis ohne Wahlkarten</t>
  </si>
  <si>
    <t>ACHTUNG!!!!   Vergleich mit letztem Wahlergebnis mit Wahlkarten</t>
  </si>
  <si>
    <t>xcxxxxx</t>
  </si>
  <si>
    <t>xxxx</t>
  </si>
  <si>
    <t>Landwirtschaftskammerwahl 2018 vom 11. März 2018 - Wahlkartenwähler</t>
  </si>
  <si>
    <t>Landwirtschaftskammerwahl 2018 vom 11. März 2018 - Reststimmen-Restmandate</t>
  </si>
  <si>
    <t>Vergleich zu 2013</t>
  </si>
  <si>
    <t>Grüne Bäuerinnen und Bauern</t>
  </si>
  <si>
    <t>Stimmen 2018</t>
  </si>
  <si>
    <t>2013</t>
  </si>
  <si>
    <t>2018</t>
  </si>
  <si>
    <t>h/20</t>
  </si>
  <si>
    <t>Freiheitliche Partei</t>
  </si>
  <si>
    <t xml:space="preserve"> </t>
  </si>
  <si>
    <t>Gemeinden</t>
  </si>
  <si>
    <t>gewählt</t>
  </si>
  <si>
    <t>ausständig</t>
  </si>
  <si>
    <t>Summe aller gültigen Parteistimmen &gt;5%</t>
  </si>
  <si>
    <t>Landwirtschaftskammerwahl vom 11. März 2018 - Vorläufiges Stimmenergebnis - Wahlzahl (ohne Wahlkarten)</t>
  </si>
  <si>
    <t>Landwirtschaftskammerwahl vom 11.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</si>
</sst>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;\(#,##0\)"/>
    <numFmt numFmtId="165" formatCode="#,##0.00_);\(#,##0.00\)"/>
    <numFmt numFmtId="166" formatCode="#,##0_ ;[Red]\-#,##0\ "/>
    <numFmt numFmtId="167" formatCode="\+\ #,###.00%;[Red]\-\ #,###.00%"/>
    <numFmt numFmtId="168" formatCode="\+\ #,##0;[Red]\-\ #,##0"/>
  </numFmts>
  <fonts count="33" x14ac:knownFonts="1">
    <font>
      <sz val="10"/>
      <name val="Arial"/>
    </font>
    <font>
      <sz val="10"/>
      <name val="Arial Narrow"/>
      <family val="2"/>
    </font>
    <font>
      <b/>
      <sz val="12"/>
      <name val="Helv"/>
    </font>
    <font>
      <sz val="10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1"/>
      <name val="Arial Black"/>
      <family val="2"/>
    </font>
    <font>
      <sz val="11"/>
      <color indexed="9"/>
      <name val="Arial Black"/>
      <family val="2"/>
    </font>
    <font>
      <sz val="11"/>
      <color indexed="13"/>
      <name val="Arial Black"/>
      <family val="2"/>
    </font>
    <font>
      <sz val="14"/>
      <color indexed="10"/>
      <name val="Arial Black"/>
      <family val="2"/>
    </font>
    <font>
      <sz val="14"/>
      <color indexed="12"/>
      <name val="Arial Black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35"/>
      <name val="Arial Black"/>
      <family val="2"/>
    </font>
    <font>
      <sz val="11"/>
      <color indexed="16"/>
      <name val="Arial Black"/>
      <family val="2"/>
    </font>
    <font>
      <sz val="14"/>
      <color indexed="8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0"/>
      <color indexed="48"/>
      <name val="Arial Narrow"/>
      <family val="2"/>
    </font>
    <font>
      <sz val="14"/>
      <color rgb="FF92D050"/>
      <name val="Arial Black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14"/>
      </patternFill>
    </fill>
    <fill>
      <patternFill patternType="solid">
        <fgColor indexed="42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10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3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1" fontId="1" fillId="0" borderId="0" xfId="0" applyNumberFormat="1" applyFont="1"/>
    <xf numFmtId="3" fontId="0" fillId="0" borderId="0" xfId="0" applyNumberFormat="1"/>
    <xf numFmtId="165" fontId="0" fillId="0" borderId="0" xfId="0" applyNumberFormat="1" applyProtection="1"/>
    <xf numFmtId="0" fontId="2" fillId="0" borderId="1" xfId="0" applyFont="1" applyBorder="1" applyAlignment="1" applyProtection="1">
      <alignment horizontal="center"/>
    </xf>
    <xf numFmtId="165" fontId="0" fillId="0" borderId="1" xfId="0" applyNumberFormat="1" applyBorder="1" applyProtection="1"/>
    <xf numFmtId="16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" xfId="0" applyBorder="1"/>
    <xf numFmtId="164" fontId="2" fillId="0" borderId="1" xfId="0" applyNumberFormat="1" applyFont="1" applyBorder="1" applyProtection="1"/>
    <xf numFmtId="164" fontId="2" fillId="0" borderId="1" xfId="0" applyNumberFormat="1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quotePrefix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 applyProtection="1">
      <alignment horizontal="left"/>
    </xf>
    <xf numFmtId="4" fontId="0" fillId="0" borderId="1" xfId="0" applyNumberFormat="1" applyBorder="1" applyProtection="1"/>
    <xf numFmtId="0" fontId="0" fillId="0" borderId="2" xfId="0" applyBorder="1"/>
    <xf numFmtId="0" fontId="2" fillId="0" borderId="0" xfId="0" applyFont="1" applyBorder="1" applyAlignment="1" applyProtection="1">
      <alignment horizontal="center"/>
    </xf>
    <xf numFmtId="0" fontId="5" fillId="0" borderId="0" xfId="0" applyFont="1"/>
    <xf numFmtId="0" fontId="5" fillId="4" borderId="0" xfId="0" applyFont="1" applyFill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3" fontId="5" fillId="5" borderId="1" xfId="0" applyNumberFormat="1" applyFont="1" applyFill="1" applyBorder="1"/>
    <xf numFmtId="0" fontId="0" fillId="0" borderId="3" xfId="0" applyBorder="1" applyAlignment="1"/>
    <xf numFmtId="3" fontId="0" fillId="0" borderId="0" xfId="0" applyNumberFormat="1" applyAlignment="1" applyProtection="1">
      <alignment horizontal="left"/>
    </xf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/>
    <xf numFmtId="10" fontId="5" fillId="0" borderId="7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0" fontId="5" fillId="0" borderId="12" xfId="0" applyFont="1" applyBorder="1"/>
    <xf numFmtId="0" fontId="5" fillId="5" borderId="13" xfId="0" applyFont="1" applyFill="1" applyBorder="1"/>
    <xf numFmtId="3" fontId="5" fillId="5" borderId="7" xfId="0" applyNumberFormat="1" applyFont="1" applyFill="1" applyBorder="1"/>
    <xf numFmtId="0" fontId="5" fillId="5" borderId="7" xfId="0" applyFont="1" applyFill="1" applyBorder="1"/>
    <xf numFmtId="0" fontId="5" fillId="0" borderId="11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/>
    <xf numFmtId="0" fontId="7" fillId="0" borderId="10" xfId="0" applyFont="1" applyBorder="1" applyAlignment="1">
      <alignment horizontal="center"/>
    </xf>
    <xf numFmtId="1" fontId="5" fillId="0" borderId="1" xfId="0" applyNumberFormat="1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7" fillId="0" borderId="6" xfId="0" applyFont="1" applyBorder="1"/>
    <xf numFmtId="3" fontId="5" fillId="0" borderId="10" xfId="0" applyNumberFormat="1" applyFont="1" applyBorder="1"/>
    <xf numFmtId="3" fontId="5" fillId="0" borderId="12" xfId="0" applyNumberFormat="1" applyFont="1" applyBorder="1"/>
    <xf numFmtId="0" fontId="5" fillId="0" borderId="0" xfId="0" applyFont="1" applyBorder="1"/>
    <xf numFmtId="0" fontId="6" fillId="5" borderId="7" xfId="0" applyFont="1" applyFill="1" applyBorder="1"/>
    <xf numFmtId="0" fontId="6" fillId="5" borderId="19" xfId="0" applyFont="1" applyFill="1" applyBorder="1"/>
    <xf numFmtId="0" fontId="6" fillId="5" borderId="13" xfId="0" applyFont="1" applyFill="1" applyBorder="1"/>
    <xf numFmtId="3" fontId="6" fillId="5" borderId="7" xfId="0" applyNumberFormat="1" applyFont="1" applyFill="1" applyBorder="1"/>
    <xf numFmtId="0" fontId="5" fillId="0" borderId="20" xfId="0" applyFont="1" applyBorder="1" applyAlignment="1">
      <alignment horizontal="right"/>
    </xf>
    <xf numFmtId="0" fontId="9" fillId="0" borderId="0" xfId="0" applyFont="1" applyAlignment="1">
      <alignment horizontal="center"/>
    </xf>
    <xf numFmtId="10" fontId="6" fillId="0" borderId="0" xfId="0" applyNumberFormat="1" applyFont="1"/>
    <xf numFmtId="4" fontId="7" fillId="5" borderId="12" xfId="0" applyNumberFormat="1" applyFont="1" applyFill="1" applyBorder="1" applyAlignment="1">
      <alignment horizontal="center"/>
    </xf>
    <xf numFmtId="0" fontId="10" fillId="0" borderId="0" xfId="0" applyFont="1"/>
    <xf numFmtId="3" fontId="10" fillId="0" borderId="0" xfId="0" applyNumberFormat="1" applyFont="1" applyProtection="1"/>
    <xf numFmtId="3" fontId="10" fillId="0" borderId="0" xfId="0" applyNumberFormat="1" applyFont="1" applyBorder="1" applyProtection="1"/>
    <xf numFmtId="10" fontId="10" fillId="0" borderId="0" xfId="0" applyNumberFormat="1" applyFont="1" applyProtection="1"/>
    <xf numFmtId="3" fontId="10" fillId="2" borderId="1" xfId="0" applyNumberFormat="1" applyFont="1" applyFill="1" applyBorder="1"/>
    <xf numFmtId="3" fontId="10" fillId="3" borderId="1" xfId="0" applyNumberFormat="1" applyFont="1" applyFill="1" applyBorder="1"/>
    <xf numFmtId="3" fontId="10" fillId="0" borderId="0" xfId="0" applyNumberFormat="1" applyFont="1"/>
    <xf numFmtId="3" fontId="12" fillId="6" borderId="0" xfId="0" applyNumberFormat="1" applyFont="1" applyFill="1"/>
    <xf numFmtId="3" fontId="7" fillId="5" borderId="7" xfId="0" applyNumberFormat="1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10" fontId="8" fillId="0" borderId="0" xfId="0" applyNumberFormat="1" applyFont="1" applyProtection="1"/>
    <xf numFmtId="0" fontId="6" fillId="0" borderId="0" xfId="0" applyFont="1" applyAlignment="1">
      <alignment horizontal="right"/>
    </xf>
    <xf numFmtId="3" fontId="13" fillId="0" borderId="0" xfId="0" applyNumberFormat="1" applyFont="1" applyProtection="1"/>
    <xf numFmtId="3" fontId="13" fillId="0" borderId="0" xfId="0" applyNumberFormat="1" applyFont="1" applyAlignment="1" applyProtection="1">
      <alignment horizontal="center"/>
    </xf>
    <xf numFmtId="3" fontId="14" fillId="0" borderId="0" xfId="0" applyNumberFormat="1" applyFont="1" applyAlignment="1" applyProtection="1">
      <alignment horizontal="center"/>
    </xf>
    <xf numFmtId="0" fontId="6" fillId="5" borderId="22" xfId="0" applyFont="1" applyFill="1" applyBorder="1" applyAlignment="1">
      <alignment horizontal="right"/>
    </xf>
    <xf numFmtId="10" fontId="0" fillId="0" borderId="0" xfId="0" applyNumberFormat="1"/>
    <xf numFmtId="0" fontId="5" fillId="0" borderId="0" xfId="0" applyFont="1" applyAlignme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10" fontId="4" fillId="0" borderId="1" xfId="0" applyNumberFormat="1" applyFont="1" applyBorder="1"/>
    <xf numFmtId="165" fontId="17" fillId="0" borderId="1" xfId="0" applyNumberFormat="1" applyFont="1" applyBorder="1" applyProtection="1"/>
    <xf numFmtId="0" fontId="1" fillId="0" borderId="3" xfId="0" applyFont="1" applyBorder="1" applyAlignment="1"/>
    <xf numFmtId="49" fontId="0" fillId="0" borderId="0" xfId="0" applyNumberFormat="1"/>
    <xf numFmtId="0" fontId="7" fillId="7" borderId="6" xfId="0" applyFont="1" applyFill="1" applyBorder="1"/>
    <xf numFmtId="3" fontId="5" fillId="7" borderId="1" xfId="0" applyNumberFormat="1" applyFont="1" applyFill="1" applyBorder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Protection="1"/>
    <xf numFmtId="3" fontId="18" fillId="8" borderId="0" xfId="0" applyNumberFormat="1" applyFont="1" applyFill="1"/>
    <xf numFmtId="3" fontId="11" fillId="9" borderId="0" xfId="0" applyNumberFormat="1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166" fontId="17" fillId="0" borderId="0" xfId="0" applyNumberFormat="1" applyFont="1"/>
    <xf numFmtId="167" fontId="1" fillId="0" borderId="1" xfId="0" applyNumberFormat="1" applyFont="1" applyFill="1" applyBorder="1"/>
    <xf numFmtId="3" fontId="1" fillId="0" borderId="1" xfId="0" applyNumberFormat="1" applyFont="1" applyBorder="1"/>
    <xf numFmtId="167" fontId="1" fillId="0" borderId="1" xfId="0" applyNumberFormat="1" applyFont="1" applyBorder="1"/>
    <xf numFmtId="10" fontId="1" fillId="0" borderId="1" xfId="0" applyNumberFormat="1" applyFont="1" applyBorder="1"/>
    <xf numFmtId="3" fontId="1" fillId="0" borderId="6" xfId="0" applyNumberFormat="1" applyFont="1" applyBorder="1"/>
    <xf numFmtId="167" fontId="1" fillId="0" borderId="11" xfId="0" applyNumberFormat="1" applyFont="1" applyBorder="1"/>
    <xf numFmtId="0" fontId="1" fillId="0" borderId="0" xfId="0" applyFont="1" applyFill="1"/>
    <xf numFmtId="0" fontId="21" fillId="0" borderId="0" xfId="0" applyFont="1" applyFill="1"/>
    <xf numFmtId="0" fontId="21" fillId="0" borderId="1" xfId="0" applyFont="1" applyFill="1" applyBorder="1"/>
    <xf numFmtId="0" fontId="22" fillId="0" borderId="0" xfId="0" applyFont="1" applyFill="1" applyAlignment="1">
      <alignment horizontal="center"/>
    </xf>
    <xf numFmtId="0" fontId="21" fillId="0" borderId="23" xfId="0" applyFont="1" applyFill="1" applyBorder="1"/>
    <xf numFmtId="3" fontId="1" fillId="0" borderId="6" xfId="0" applyNumberFormat="1" applyFont="1" applyFill="1" applyBorder="1"/>
    <xf numFmtId="3" fontId="1" fillId="0" borderId="1" xfId="0" applyNumberFormat="1" applyFont="1" applyFill="1" applyBorder="1"/>
    <xf numFmtId="3" fontId="1" fillId="0" borderId="24" xfId="0" applyNumberFormat="1" applyFont="1" applyFill="1" applyBorder="1"/>
    <xf numFmtId="3" fontId="1" fillId="0" borderId="24" xfId="0" applyNumberFormat="1" applyFont="1" applyFill="1" applyBorder="1" applyProtection="1"/>
    <xf numFmtId="0" fontId="1" fillId="0" borderId="1" xfId="0" applyFont="1" applyFill="1" applyBorder="1"/>
    <xf numFmtId="3" fontId="1" fillId="0" borderId="6" xfId="0" applyNumberFormat="1" applyFont="1" applyFill="1" applyBorder="1" applyProtection="1"/>
    <xf numFmtId="167" fontId="1" fillId="0" borderId="11" xfId="0" applyNumberFormat="1" applyFont="1" applyFill="1" applyBorder="1"/>
    <xf numFmtId="168" fontId="1" fillId="0" borderId="1" xfId="0" applyNumberFormat="1" applyFont="1" applyFill="1" applyBorder="1"/>
    <xf numFmtId="10" fontId="1" fillId="0" borderId="25" xfId="0" applyNumberFormat="1" applyFont="1" applyFill="1" applyBorder="1"/>
    <xf numFmtId="10" fontId="1" fillId="0" borderId="1" xfId="0" applyNumberFormat="1" applyFont="1" applyFill="1" applyBorder="1"/>
    <xf numFmtId="49" fontId="25" fillId="0" borderId="6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10" fontId="1" fillId="0" borderId="11" xfId="0" applyNumberFormat="1" applyFont="1" applyFill="1" applyBorder="1"/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" xfId="0" applyNumberFormat="1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1" fontId="1" fillId="0" borderId="28" xfId="0" applyNumberFormat="1" applyFont="1" applyFill="1" applyBorder="1"/>
    <xf numFmtId="0" fontId="1" fillId="0" borderId="28" xfId="0" applyFont="1" applyFill="1" applyBorder="1"/>
    <xf numFmtId="3" fontId="1" fillId="0" borderId="28" xfId="0" applyNumberFormat="1" applyFont="1" applyBorder="1"/>
    <xf numFmtId="10" fontId="1" fillId="0" borderId="28" xfId="0" applyNumberFormat="1" applyFont="1" applyBorder="1"/>
    <xf numFmtId="167" fontId="1" fillId="0" borderId="28" xfId="0" applyNumberFormat="1" applyFont="1" applyBorder="1"/>
    <xf numFmtId="3" fontId="1" fillId="0" borderId="23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7" fontId="1" fillId="0" borderId="31" xfId="0" applyNumberFormat="1" applyFont="1" applyBorder="1"/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1" fillId="0" borderId="0" xfId="0" applyFont="1" applyFill="1" applyBorder="1"/>
    <xf numFmtId="1" fontId="21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/>
    <xf numFmtId="10" fontId="23" fillId="0" borderId="0" xfId="0" applyNumberFormat="1" applyFont="1" applyFill="1" applyBorder="1"/>
    <xf numFmtId="167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1" fillId="0" borderId="0" xfId="0" applyNumberFormat="1" applyFont="1" applyFill="1"/>
    <xf numFmtId="10" fontId="0" fillId="0" borderId="1" xfId="0" applyNumberFormat="1" applyBorder="1"/>
    <xf numFmtId="0" fontId="25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/>
    <xf numFmtId="0" fontId="7" fillId="10" borderId="1" xfId="0" applyFont="1" applyFill="1" applyBorder="1"/>
    <xf numFmtId="0" fontId="16" fillId="10" borderId="1" xfId="0" applyFont="1" applyFill="1" applyBorder="1"/>
    <xf numFmtId="0" fontId="0" fillId="0" borderId="0" xfId="0" applyBorder="1"/>
    <xf numFmtId="3" fontId="0" fillId="0" borderId="0" xfId="0" applyNumberFormat="1" applyBorder="1"/>
    <xf numFmtId="0" fontId="24" fillId="0" borderId="0" xfId="0" applyFont="1" applyFill="1"/>
    <xf numFmtId="0" fontId="1" fillId="11" borderId="0" xfId="0" applyFont="1" applyFill="1"/>
    <xf numFmtId="0" fontId="1" fillId="5" borderId="0" xfId="0" applyFont="1" applyFill="1"/>
    <xf numFmtId="3" fontId="24" fillId="0" borderId="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0" fillId="0" borderId="1" xfId="0" applyNumberFormat="1" applyBorder="1"/>
    <xf numFmtId="0" fontId="5" fillId="0" borderId="0" xfId="0" applyFont="1" applyFill="1" applyBorder="1"/>
    <xf numFmtId="0" fontId="29" fillId="0" borderId="0" xfId="0" applyFont="1" applyFill="1"/>
    <xf numFmtId="0" fontId="30" fillId="0" borderId="0" xfId="0" applyFont="1"/>
    <xf numFmtId="0" fontId="5" fillId="15" borderId="1" xfId="0" applyFont="1" applyFill="1" applyBorder="1"/>
    <xf numFmtId="0" fontId="0" fillId="14" borderId="1" xfId="0" applyFill="1" applyBorder="1"/>
    <xf numFmtId="3" fontId="17" fillId="13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justify"/>
    </xf>
    <xf numFmtId="0" fontId="25" fillId="0" borderId="6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9" fontId="25" fillId="0" borderId="1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9" fontId="25" fillId="0" borderId="11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1" fillId="0" borderId="1" xfId="0" applyNumberFormat="1" applyFont="1" applyFill="1" applyBorder="1"/>
    <xf numFmtId="9" fontId="25" fillId="0" borderId="23" xfId="0" applyNumberFormat="1" applyFont="1" applyFill="1" applyBorder="1" applyAlignment="1">
      <alignment horizontal="center"/>
    </xf>
    <xf numFmtId="10" fontId="1" fillId="0" borderId="23" xfId="0" applyNumberFormat="1" applyFont="1" applyFill="1" applyBorder="1"/>
    <xf numFmtId="3" fontId="1" fillId="0" borderId="13" xfId="0" applyNumberFormat="1" applyFont="1" applyFill="1" applyBorder="1"/>
    <xf numFmtId="10" fontId="1" fillId="0" borderId="7" xfId="0" applyNumberFormat="1" applyFont="1" applyFill="1" applyBorder="1"/>
    <xf numFmtId="3" fontId="1" fillId="0" borderId="7" xfId="0" applyNumberFormat="1" applyFont="1" applyFill="1" applyBorder="1"/>
    <xf numFmtId="10" fontId="1" fillId="0" borderId="19" xfId="0" applyNumberFormat="1" applyFont="1" applyFill="1" applyBorder="1"/>
    <xf numFmtId="168" fontId="1" fillId="0" borderId="7" xfId="0" applyNumberFormat="1" applyFont="1" applyFill="1" applyBorder="1"/>
    <xf numFmtId="167" fontId="1" fillId="0" borderId="19" xfId="0" applyNumberFormat="1" applyFont="1" applyFill="1" applyBorder="1"/>
    <xf numFmtId="3" fontId="1" fillId="0" borderId="40" xfId="0" applyNumberFormat="1" applyFont="1" applyFill="1" applyBorder="1"/>
    <xf numFmtId="10" fontId="1" fillId="0" borderId="41" xfId="0" applyNumberFormat="1" applyFont="1" applyFill="1" applyBorder="1"/>
    <xf numFmtId="167" fontId="1" fillId="0" borderId="7" xfId="0" applyNumberFormat="1" applyFont="1" applyFill="1" applyBorder="1"/>
    <xf numFmtId="10" fontId="1" fillId="0" borderId="42" xfId="0" applyNumberFormat="1" applyFont="1" applyFill="1" applyBorder="1"/>
    <xf numFmtId="3" fontId="1" fillId="0" borderId="0" xfId="0" applyNumberFormat="1" applyFont="1" applyBorder="1"/>
    <xf numFmtId="10" fontId="1" fillId="0" borderId="0" xfId="0" applyNumberFormat="1" applyFont="1" applyBorder="1"/>
    <xf numFmtId="167" fontId="1" fillId="0" borderId="0" xfId="0" applyNumberFormat="1" applyFont="1" applyBorder="1"/>
    <xf numFmtId="10" fontId="25" fillId="0" borderId="44" xfId="0" applyNumberFormat="1" applyFont="1" applyBorder="1"/>
    <xf numFmtId="167" fontId="25" fillId="0" borderId="45" xfId="0" applyNumberFormat="1" applyFont="1" applyBorder="1"/>
    <xf numFmtId="167" fontId="1" fillId="0" borderId="23" xfId="0" applyNumberFormat="1" applyFont="1" applyBorder="1"/>
    <xf numFmtId="167" fontId="1" fillId="0" borderId="29" xfId="0" applyNumberFormat="1" applyFont="1" applyBorder="1"/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3" fontId="1" fillId="0" borderId="13" xfId="0" applyNumberFormat="1" applyFont="1" applyBorder="1"/>
    <xf numFmtId="10" fontId="1" fillId="0" borderId="7" xfId="0" applyNumberFormat="1" applyFont="1" applyBorder="1"/>
    <xf numFmtId="167" fontId="1" fillId="0" borderId="19" xfId="0" applyNumberFormat="1" applyFont="1" applyBorder="1"/>
    <xf numFmtId="0" fontId="25" fillId="0" borderId="43" xfId="0" applyFont="1" applyFill="1" applyBorder="1"/>
    <xf numFmtId="3" fontId="25" fillId="0" borderId="44" xfId="0" applyNumberFormat="1" applyFont="1" applyBorder="1"/>
    <xf numFmtId="167" fontId="25" fillId="0" borderId="44" xfId="0" applyNumberFormat="1" applyFont="1" applyBorder="1"/>
    <xf numFmtId="10" fontId="25" fillId="0" borderId="45" xfId="0" applyNumberFormat="1" applyFont="1" applyBorder="1"/>
    <xf numFmtId="0" fontId="25" fillId="0" borderId="39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0" borderId="13" xfId="0" applyFont="1" applyFill="1" applyBorder="1"/>
    <xf numFmtId="3" fontId="1" fillId="0" borderId="7" xfId="0" applyNumberFormat="1" applyFont="1" applyBorder="1"/>
    <xf numFmtId="167" fontId="1" fillId="0" borderId="7" xfId="0" applyNumberFormat="1" applyFont="1" applyBorder="1"/>
    <xf numFmtId="3" fontId="1" fillId="0" borderId="42" xfId="0" applyNumberFormat="1" applyFont="1" applyBorder="1"/>
    <xf numFmtId="0" fontId="26" fillId="0" borderId="0" xfId="0" applyFont="1" applyBorder="1"/>
    <xf numFmtId="167" fontId="1" fillId="0" borderId="42" xfId="0" applyNumberFormat="1" applyFont="1" applyBorder="1"/>
    <xf numFmtId="0" fontId="15" fillId="0" borderId="16" xfId="0" applyFont="1" applyBorder="1" applyAlignment="1">
      <alignment horizontal="center" vertical="center"/>
    </xf>
    <xf numFmtId="0" fontId="1" fillId="0" borderId="47" xfId="0" applyFont="1" applyFill="1" applyBorder="1"/>
    <xf numFmtId="1" fontId="1" fillId="0" borderId="14" xfId="0" applyNumberFormat="1" applyFont="1" applyFill="1" applyBorder="1"/>
    <xf numFmtId="0" fontId="1" fillId="0" borderId="14" xfId="0" applyFont="1" applyFill="1" applyBorder="1"/>
    <xf numFmtId="3" fontId="1" fillId="0" borderId="14" xfId="0" applyNumberFormat="1" applyFont="1" applyBorder="1"/>
    <xf numFmtId="10" fontId="1" fillId="0" borderId="14" xfId="0" applyNumberFormat="1" applyFont="1" applyBorder="1"/>
    <xf numFmtId="167" fontId="1" fillId="0" borderId="14" xfId="0" applyNumberFormat="1" applyFont="1" applyBorder="1"/>
    <xf numFmtId="3" fontId="1" fillId="0" borderId="36" xfId="0" applyNumberFormat="1" applyFont="1" applyBorder="1"/>
    <xf numFmtId="3" fontId="1" fillId="0" borderId="48" xfId="0" applyNumberFormat="1" applyFont="1" applyBorder="1"/>
    <xf numFmtId="167" fontId="1" fillId="0" borderId="15" xfId="0" applyNumberFormat="1" applyFont="1" applyBorder="1"/>
    <xf numFmtId="167" fontId="1" fillId="0" borderId="36" xfId="0" applyNumberFormat="1" applyFont="1" applyBorder="1"/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/>
    <xf numFmtId="0" fontId="1" fillId="0" borderId="7" xfId="0" applyFont="1" applyFill="1" applyBorder="1"/>
    <xf numFmtId="0" fontId="1" fillId="0" borderId="48" xfId="0" applyFont="1" applyFill="1" applyBorder="1"/>
    <xf numFmtId="0" fontId="25" fillId="0" borderId="38" xfId="0" applyFont="1" applyFill="1" applyBorder="1" applyAlignment="1">
      <alignment horizontal="center" vertical="center" wrapText="1"/>
    </xf>
    <xf numFmtId="3" fontId="1" fillId="0" borderId="24" xfId="0" applyNumberFormat="1" applyFont="1" applyBorder="1"/>
    <xf numFmtId="3" fontId="1" fillId="0" borderId="40" xfId="0" applyNumberFormat="1" applyFont="1" applyBorder="1"/>
    <xf numFmtId="3" fontId="10" fillId="0" borderId="0" xfId="0" applyNumberFormat="1" applyFont="1" applyFill="1" applyBorder="1"/>
    <xf numFmtId="0" fontId="4" fillId="0" borderId="1" xfId="0" applyFont="1" applyBorder="1"/>
    <xf numFmtId="0" fontId="17" fillId="0" borderId="1" xfId="0" applyFont="1" applyBorder="1"/>
    <xf numFmtId="0" fontId="17" fillId="14" borderId="1" xfId="0" applyFont="1" applyFill="1" applyBorder="1"/>
    <xf numFmtId="10" fontId="0" fillId="0" borderId="0" xfId="0" applyNumberFormat="1" applyBorder="1"/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20" xfId="0" applyBorder="1"/>
    <xf numFmtId="0" fontId="0" fillId="0" borderId="8" xfId="0" applyBorder="1"/>
    <xf numFmtId="0" fontId="0" fillId="0" borderId="12" xfId="0" applyBorder="1"/>
    <xf numFmtId="3" fontId="14" fillId="0" borderId="0" xfId="0" applyNumberFormat="1" applyFont="1" applyAlignment="1" applyProtection="1">
      <alignment horizontal="right"/>
    </xf>
    <xf numFmtId="0" fontId="0" fillId="12" borderId="1" xfId="0" quotePrefix="1" applyFill="1" applyBorder="1"/>
    <xf numFmtId="0" fontId="0" fillId="0" borderId="1" xfId="0" quotePrefix="1" applyBorder="1"/>
    <xf numFmtId="0" fontId="17" fillId="0" borderId="0" xfId="0" applyFont="1" applyBorder="1" applyAlignment="1">
      <alignment horizontal="center"/>
    </xf>
    <xf numFmtId="3" fontId="10" fillId="16" borderId="0" xfId="0" applyNumberFormat="1" applyFont="1" applyFill="1" applyProtection="1"/>
    <xf numFmtId="3" fontId="10" fillId="16" borderId="0" xfId="0" applyNumberFormat="1" applyFont="1" applyFill="1" applyBorder="1" applyProtection="1"/>
    <xf numFmtId="3" fontId="31" fillId="0" borderId="0" xfId="0" applyNumberFormat="1" applyFont="1" applyFill="1" applyAlignment="1" applyProtection="1">
      <alignment horizontal="center"/>
    </xf>
    <xf numFmtId="3" fontId="31" fillId="0" borderId="0" xfId="0" applyNumberFormat="1" applyFont="1" applyFill="1" applyAlignment="1" applyProtection="1">
      <alignment horizontal="right"/>
    </xf>
    <xf numFmtId="3" fontId="19" fillId="14" borderId="0" xfId="0" applyNumberFormat="1" applyFont="1" applyFill="1" applyProtection="1"/>
    <xf numFmtId="0" fontId="27" fillId="0" borderId="0" xfId="0" applyFont="1"/>
    <xf numFmtId="10" fontId="1" fillId="0" borderId="1" xfId="1" applyNumberFormat="1" applyFont="1" applyBorder="1"/>
    <xf numFmtId="10" fontId="1" fillId="0" borderId="7" xfId="1" applyNumberFormat="1" applyFont="1" applyBorder="1"/>
    <xf numFmtId="3" fontId="5" fillId="12" borderId="11" xfId="0" applyNumberFormat="1" applyFont="1" applyFill="1" applyBorder="1"/>
    <xf numFmtId="3" fontId="6" fillId="12" borderId="2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2" fillId="0" borderId="24" xfId="0" applyNumberFormat="1" applyFont="1" applyFill="1" applyBorder="1" applyAlignment="1" applyProtection="1">
      <alignment horizontal="center"/>
    </xf>
    <xf numFmtId="3" fontId="22" fillId="0" borderId="1" xfId="0" applyNumberFormat="1" applyFont="1" applyFill="1" applyBorder="1" applyAlignment="1" applyProtection="1">
      <alignment horizontal="center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11" xfId="0" applyNumberFormat="1" applyFont="1" applyFill="1" applyBorder="1" applyAlignment="1" applyProtection="1">
      <alignment horizontal="center"/>
    </xf>
    <xf numFmtId="3" fontId="22" fillId="0" borderId="23" xfId="0" applyNumberFormat="1" applyFont="1" applyFill="1" applyBorder="1" applyAlignment="1" applyProtection="1">
      <alignment horizontal="center"/>
    </xf>
    <xf numFmtId="3" fontId="22" fillId="0" borderId="18" xfId="0" applyNumberFormat="1" applyFont="1" applyFill="1" applyBorder="1" applyAlignment="1" applyProtection="1">
      <alignment horizontal="center"/>
    </xf>
    <xf numFmtId="3" fontId="22" fillId="0" borderId="17" xfId="0" applyNumberFormat="1" applyFont="1" applyFill="1" applyBorder="1" applyAlignment="1" applyProtection="1">
      <alignment horizontal="center"/>
    </xf>
    <xf numFmtId="3" fontId="22" fillId="0" borderId="37" xfId="0" applyNumberFormat="1" applyFont="1" applyFill="1" applyBorder="1" applyAlignment="1" applyProtection="1">
      <alignment horizontal="center"/>
    </xf>
    <xf numFmtId="3" fontId="22" fillId="0" borderId="38" xfId="0" applyNumberFormat="1" applyFont="1" applyFill="1" applyBorder="1" applyAlignment="1" applyProtection="1">
      <alignment horizontal="center"/>
    </xf>
    <xf numFmtId="3" fontId="22" fillId="0" borderId="39" xfId="0" applyNumberFormat="1" applyFont="1" applyFill="1" applyBorder="1" applyAlignment="1" applyProtection="1">
      <alignment horizont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 applyProtection="1">
      <alignment horizontal="center"/>
    </xf>
    <xf numFmtId="3" fontId="24" fillId="0" borderId="1" xfId="0" applyNumberFormat="1" applyFont="1" applyFill="1" applyBorder="1" applyAlignment="1" applyProtection="1">
      <alignment horizontal="center"/>
    </xf>
    <xf numFmtId="3" fontId="24" fillId="0" borderId="11" xfId="0" applyNumberFormat="1" applyFont="1" applyFill="1" applyBorder="1" applyAlignment="1" applyProtection="1">
      <alignment horizontal="center"/>
    </xf>
    <xf numFmtId="3" fontId="24" fillId="0" borderId="24" xfId="0" applyNumberFormat="1" applyFont="1" applyFill="1" applyBorder="1" applyAlignment="1" applyProtection="1">
      <alignment horizontal="center"/>
    </xf>
    <xf numFmtId="3" fontId="24" fillId="0" borderId="23" xfId="0" applyNumberFormat="1" applyFont="1" applyFill="1" applyBorder="1" applyAlignment="1" applyProtection="1">
      <alignment horizontal="center"/>
    </xf>
    <xf numFmtId="3" fontId="24" fillId="0" borderId="1" xfId="0" applyNumberFormat="1" applyFont="1" applyFill="1" applyBorder="1" applyAlignment="1">
      <alignment horizontal="center"/>
    </xf>
    <xf numFmtId="10" fontId="24" fillId="0" borderId="1" xfId="0" applyNumberFormat="1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Landtagswahl 2000 - Mandatsverteilung</a:t>
            </a:r>
          </a:p>
        </c:rich>
      </c:tx>
      <c:layout>
        <c:manualLayout>
          <c:xMode val="edge"/>
          <c:yMode val="edge"/>
          <c:x val="0.19786147920882563"/>
          <c:y val="3.80228136882129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994712448593249"/>
          <c:y val="4.1825095057034217E-2"/>
          <c:w val="0.67914615836542858"/>
          <c:h val="0.83269961977186313"/>
        </c:manualLayout>
      </c:layout>
      <c:bar3DChart>
        <c:barDir val="col"/>
        <c:grouping val="clustered"/>
        <c:varyColors val="0"/>
        <c:ser>
          <c:idx val="0"/>
          <c:order val="0"/>
          <c:tx>
            <c:v>Mandate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8D-44FB-BEB1-50FE32CE54F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8D-44FB-BEB1-50FE32CE54F1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8D-44FB-BEB1-50FE32CE54F1}"/>
              </c:ext>
            </c:extLst>
          </c:dPt>
          <c:dPt>
            <c:idx val="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8D-44FB-BEB1-50FE32CE54F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75" b="0" i="0" u="none" strike="noStrike" baseline="0">
                    <a:solidFill>
                      <a:srgbClr val="FF00FF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Gesamtergebnis!$B$39:$D$39</c:f>
              <c:strCache>
                <c:ptCount val="3"/>
                <c:pt idx="0">
                  <c:v>ÖVP</c:v>
                </c:pt>
                <c:pt idx="1">
                  <c:v>SPÖ</c:v>
                </c:pt>
                <c:pt idx="2">
                  <c:v>FPÖ</c:v>
                </c:pt>
              </c:strCache>
            </c:strRef>
          </c:cat>
          <c:val>
            <c:numRef>
              <c:f>Gesamtergebnis!$B$43:$D$43</c:f>
              <c:numCache>
                <c:formatCode>#,##0</c:formatCode>
                <c:ptCount val="3"/>
                <c:pt idx="0">
                  <c:v>24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8D-44FB-BEB1-50FE32CE54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09024"/>
        <c:axId val="110587904"/>
        <c:axId val="0"/>
      </c:bar3DChart>
      <c:catAx>
        <c:axId val="10060902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10587904"/>
        <c:crosses val="autoZero"/>
        <c:auto val="1"/>
        <c:lblAlgn val="ctr"/>
        <c:lblOffset val="100"/>
        <c:noMultiLvlLbl val="0"/>
      </c:catAx>
      <c:valAx>
        <c:axId val="11058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60902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Oberpullendorf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EBB5-4D05-9697-8D9283B84279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EBB5-4D05-9697-8D9283B8427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EBB5-4D05-9697-8D9283B8427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1'!$C$38:$F$38</c:f>
              <c:numCache>
                <c:formatCode>#,##0</c:formatCode>
                <c:ptCount val="4"/>
                <c:pt idx="0">
                  <c:v>3076</c:v>
                </c:pt>
                <c:pt idx="1">
                  <c:v>1451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B5-4D05-9697-8D9283B84279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EBB5-4D05-9697-8D9283B8427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EBB5-4D05-9697-8D9283B8427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EBB5-4D05-9697-8D9283B8427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1'!$C$39:$F$39</c:f>
              <c:numCache>
                <c:formatCode>#,##0</c:formatCode>
                <c:ptCount val="4"/>
                <c:pt idx="0">
                  <c:v>3164</c:v>
                </c:pt>
                <c:pt idx="1">
                  <c:v>1024</c:v>
                </c:pt>
                <c:pt idx="2">
                  <c:v>59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BB5-4D05-9697-8D9283B84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Oberwart</a:t>
            </a:r>
            <a:r>
              <a:rPr lang="de-AT" sz="500" baseline="0"/>
              <a:t> </a:t>
            </a:r>
            <a:r>
              <a:rPr lang="de-AT" sz="500"/>
              <a:t>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1C39-405E-B47F-06C75B633059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1C39-405E-B47F-06C75B63305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1C39-405E-B47F-06C75B63305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1'!$C$46:$F$46</c:f>
              <c:numCache>
                <c:formatCode>#,##0</c:formatCode>
                <c:ptCount val="4"/>
                <c:pt idx="0">
                  <c:v>4350</c:v>
                </c:pt>
                <c:pt idx="1">
                  <c:v>1639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39-405E-B47F-06C75B633059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1C39-405E-B47F-06C75B63305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1C39-405E-B47F-06C75B63305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1C39-405E-B47F-06C75B63305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1'!$C$47:$F$47</c:f>
              <c:numCache>
                <c:formatCode>#,##0</c:formatCode>
                <c:ptCount val="4"/>
                <c:pt idx="0">
                  <c:v>3486</c:v>
                </c:pt>
                <c:pt idx="1">
                  <c:v>1289</c:v>
                </c:pt>
                <c:pt idx="2">
                  <c:v>224</c:v>
                </c:pt>
                <c:pt idx="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39-405E-B47F-06C75B6330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Güssing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DF5D-4FF6-879C-509EA96FA7F8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DF5D-4FF6-879C-509EA96FA7F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DF5D-4FF6-879C-509EA96FA7F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1'!$C$54:$F$54</c:f>
              <c:numCache>
                <c:formatCode>#,##0</c:formatCode>
                <c:ptCount val="4"/>
                <c:pt idx="0">
                  <c:v>2519</c:v>
                </c:pt>
                <c:pt idx="1">
                  <c:v>1185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5D-4FF6-879C-509EA96FA7F8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DF5D-4FF6-879C-509EA96FA7F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DF5D-4FF6-879C-509EA96FA7F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DF5D-4FF6-879C-509EA96FA7F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1'!$C$55:$F$55</c:f>
              <c:numCache>
                <c:formatCode>#,##0</c:formatCode>
                <c:ptCount val="4"/>
                <c:pt idx="0">
                  <c:v>2124</c:v>
                </c:pt>
                <c:pt idx="1">
                  <c:v>895</c:v>
                </c:pt>
                <c:pt idx="2">
                  <c:v>122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F5D-4FF6-879C-509EA96FA7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Jennersdorf</a:t>
            </a:r>
            <a:r>
              <a:rPr lang="de-AT" sz="500" baseline="0"/>
              <a:t> </a:t>
            </a:r>
            <a:r>
              <a:rPr lang="de-AT" sz="500"/>
              <a:t>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61DF-42E3-8E0B-8E38183F2104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61DF-42E3-8E0B-8E38183F210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61DF-42E3-8E0B-8E38183F210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1'!$C$62:$F$62</c:f>
              <c:numCache>
                <c:formatCode>#,##0</c:formatCode>
                <c:ptCount val="4"/>
                <c:pt idx="0">
                  <c:v>1225</c:v>
                </c:pt>
                <c:pt idx="1">
                  <c:v>664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DF-42E3-8E0B-8E38183F2104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61DF-42E3-8E0B-8E38183F210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61DF-42E3-8E0B-8E38183F210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61DF-42E3-8E0B-8E38183F210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1'!$C$63:$F$63</c:f>
              <c:numCache>
                <c:formatCode>#,##0</c:formatCode>
                <c:ptCount val="4"/>
                <c:pt idx="0">
                  <c:v>963</c:v>
                </c:pt>
                <c:pt idx="1">
                  <c:v>552</c:v>
                </c:pt>
                <c:pt idx="2">
                  <c:v>77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1DF-42E3-8E0B-8E38183F21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Mattersburg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0848-44C3-A29E-EBA00FDA7A5D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0848-44C3-A29E-EBA00FDA7A5D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0848-44C3-A29E-EBA00FDA7A5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1'!$C$32:$F$32</c:f>
              <c:numCache>
                <c:formatCode>0.00%</c:formatCode>
                <c:ptCount val="4"/>
                <c:pt idx="0">
                  <c:v>0.75488642366613845</c:v>
                </c:pt>
                <c:pt idx="1">
                  <c:v>0.2451135763338616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48-44C3-A29E-EBA00FDA7A5D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0848-44C3-A29E-EBA00FDA7A5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0848-44C3-A29E-EBA00FDA7A5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0848-44C3-A29E-EBA00FDA7A5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1'!$C$33:$F$33</c:f>
              <c:numCache>
                <c:formatCode>0.00%</c:formatCode>
                <c:ptCount val="4"/>
                <c:pt idx="0">
                  <c:v>0.7254273504273504</c:v>
                </c:pt>
                <c:pt idx="1">
                  <c:v>0.23824786324786323</c:v>
                </c:pt>
                <c:pt idx="2">
                  <c:v>3.6324786324786328E-2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48-44C3-A29E-EBA00FDA7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Oberpullendorf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F499-452C-94D2-DA81404DAD90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F499-452C-94D2-DA81404DAD9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F499-452C-94D2-DA81404DAD9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1'!$C$40:$F$40</c:f>
              <c:numCache>
                <c:formatCode>0.00%</c:formatCode>
                <c:ptCount val="4"/>
                <c:pt idx="0">
                  <c:v>0.67947868345482665</c:v>
                </c:pt>
                <c:pt idx="1">
                  <c:v>0.32052131654517341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9-452C-94D2-DA81404DAD90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F499-452C-94D2-DA81404DAD9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F499-452C-94D2-DA81404DAD9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F499-452C-94D2-DA81404DAD9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1'!$C$41:$F$41</c:f>
              <c:numCache>
                <c:formatCode>0.00%</c:formatCode>
                <c:ptCount val="4"/>
                <c:pt idx="0">
                  <c:v>0.74499646809512599</c:v>
                </c:pt>
                <c:pt idx="1">
                  <c:v>0.24111137273369437</c:v>
                </c:pt>
                <c:pt idx="2">
                  <c:v>1.3892159171179657E-2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499-452C-94D2-DA81404DAD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Oberwart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6BCA-4862-BCB8-1319D434FBC1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6BCA-4862-BCB8-1319D434FBC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6BCA-4862-BCB8-1319D434FBC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1'!$C$48:$F$48</c:f>
              <c:numCache>
                <c:formatCode>0.00%</c:formatCode>
                <c:ptCount val="4"/>
                <c:pt idx="0">
                  <c:v>0.72633160794790452</c:v>
                </c:pt>
                <c:pt idx="1">
                  <c:v>0.27366839205209553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CA-4862-BCB8-1319D434FBC1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6BCA-4862-BCB8-1319D434FBC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6BCA-4862-BCB8-1319D434FBC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6BCA-4862-BCB8-1319D434FBC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1'!$C$49:$F$49</c:f>
              <c:numCache>
                <c:formatCode>0.00%</c:formatCode>
                <c:ptCount val="4"/>
                <c:pt idx="0">
                  <c:v>0.68420019627085382</c:v>
                </c:pt>
                <c:pt idx="1">
                  <c:v>0.25299313052011774</c:v>
                </c:pt>
                <c:pt idx="2">
                  <c:v>4.396467124631992E-2</c:v>
                </c:pt>
                <c:pt idx="3">
                  <c:v>1.8842001962708538E-2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CA-4862-BCB8-1319D434FB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Güssing</a:t>
            </a:r>
            <a:r>
              <a:rPr lang="de-AT" sz="500" baseline="0"/>
              <a:t> </a:t>
            </a:r>
            <a:r>
              <a:rPr lang="de-AT" sz="500"/>
              <a:t>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86A3-411A-8F32-C976D3550E95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86A3-411A-8F32-C976D3550E9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86A3-411A-8F32-C976D3550E9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1'!$C$56:$F$56</c:f>
              <c:numCache>
                <c:formatCode>0.00%</c:formatCode>
                <c:ptCount val="4"/>
                <c:pt idx="0">
                  <c:v>0.68007559395248385</c:v>
                </c:pt>
                <c:pt idx="1">
                  <c:v>0.31992440604751621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A3-411A-8F32-C976D3550E95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86A3-411A-8F32-C976D3550E9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86A3-411A-8F32-C976D3550E9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86A3-411A-8F32-C976D3550E9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1'!$C$57:$F$57</c:f>
              <c:numCache>
                <c:formatCode>0.00%</c:formatCode>
                <c:ptCount val="4"/>
                <c:pt idx="0">
                  <c:v>0.66645748352682777</c:v>
                </c:pt>
                <c:pt idx="1">
                  <c:v>0.28082836523376214</c:v>
                </c:pt>
                <c:pt idx="2">
                  <c:v>3.8280514590524006E-2</c:v>
                </c:pt>
                <c:pt idx="3">
                  <c:v>1.4433636648886099E-2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A3-411A-8F32-C976D3550E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Jennersdorf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7DBF-4D4D-88AA-EC3A4CC573EC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7DBF-4D4D-88AA-EC3A4CC573E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7DBF-4D4D-88AA-EC3A4CC573E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1'!$C$64:$F$64</c:f>
              <c:numCache>
                <c:formatCode>0.00%</c:formatCode>
                <c:ptCount val="4"/>
                <c:pt idx="0">
                  <c:v>0.64849126521969291</c:v>
                </c:pt>
                <c:pt idx="1">
                  <c:v>0.35150873478030703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BF-4D4D-88AA-EC3A4CC573EC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7DBF-4D4D-88AA-EC3A4CC573E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7DBF-4D4D-88AA-EC3A4CC573EC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7DBF-4D4D-88AA-EC3A4CC573E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1'!$C$65:$F$65</c:f>
              <c:numCache>
                <c:formatCode>0.00%</c:formatCode>
                <c:ptCount val="4"/>
                <c:pt idx="0">
                  <c:v>0.60489949748743721</c:v>
                </c:pt>
                <c:pt idx="1">
                  <c:v>0.34673366834170855</c:v>
                </c:pt>
                <c:pt idx="2">
                  <c:v>4.8366834170854273E-2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BF-4D4D-88AA-EC3A4CC573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 Landesergebnis - Stimmen</a:t>
            </a:r>
          </a:p>
        </c:rich>
      </c:tx>
      <c:layout>
        <c:manualLayout>
          <c:xMode val="edge"/>
          <c:yMode val="edge"/>
          <c:x val="0.14956917119902641"/>
          <c:y val="8.613503603891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D01A-4308-8756-2EF5A57D6284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D01A-4308-8756-2EF5A57D628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D01A-4308-8756-2EF5A57D62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1'!$C$8:$F$8</c:f>
              <c:numCache>
                <c:formatCode>#,##0</c:formatCode>
                <c:ptCount val="4"/>
                <c:pt idx="0">
                  <c:v>19223</c:v>
                </c:pt>
                <c:pt idx="1">
                  <c:v>7016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1A-4308-8756-2EF5A57D6284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D01A-4308-8756-2EF5A57D62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D01A-4308-8756-2EF5A57D628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D01A-4308-8756-2EF5A57D62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1'!$C$9:$F$9</c:f>
              <c:numCache>
                <c:formatCode>#,##0</c:formatCode>
                <c:ptCount val="4"/>
                <c:pt idx="0">
                  <c:v>16467</c:v>
                </c:pt>
                <c:pt idx="1">
                  <c:v>5261</c:v>
                </c:pt>
                <c:pt idx="2">
                  <c:v>867</c:v>
                </c:pt>
                <c:pt idx="3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1A-4308-8756-2EF5A57D62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 Landesergebnis - Stimmen</a:t>
            </a:r>
          </a:p>
        </c:rich>
      </c:tx>
      <c:layout>
        <c:manualLayout>
          <c:xMode val="edge"/>
          <c:yMode val="edge"/>
          <c:x val="0.14956917119902641"/>
          <c:y val="8.613503603891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E-19C2-4B13-9C84-AE237453D175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0-19C2-4B13-9C84-AE237453D17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2-19C2-4B13-9C84-AE237453D17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1'!$C$8:$F$8</c:f>
              <c:numCache>
                <c:formatCode>#,##0</c:formatCode>
                <c:ptCount val="4"/>
                <c:pt idx="0">
                  <c:v>19223</c:v>
                </c:pt>
                <c:pt idx="1">
                  <c:v>7016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C2-4B13-9C84-AE237453D175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9C2-4B13-9C84-AE237453D17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1-19C2-4B13-9C84-AE237453D17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19C2-4B13-9C84-AE237453D17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1'!$C$9:$F$9</c:f>
              <c:numCache>
                <c:formatCode>#,##0</c:formatCode>
                <c:ptCount val="4"/>
                <c:pt idx="0">
                  <c:v>16467</c:v>
                </c:pt>
                <c:pt idx="1">
                  <c:v>5261</c:v>
                </c:pt>
                <c:pt idx="2">
                  <c:v>867</c:v>
                </c:pt>
                <c:pt idx="3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C2-4B13-9C84-AE237453D1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 Landesergebnis - Prozent</a:t>
            </a:r>
          </a:p>
        </c:rich>
      </c:tx>
      <c:layout>
        <c:manualLayout>
          <c:xMode val="edge"/>
          <c:yMode val="edge"/>
          <c:x val="0.15005107044037649"/>
          <c:y val="8.6135656668008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6791-45B3-9E8A-526505EBE9C3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6791-45B3-9E8A-526505EBE9C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6791-45B3-9E8A-526505EBE9C3}"/>
              </c:ext>
            </c:extLst>
          </c:dPt>
          <c:dLbls>
            <c:dLbl>
              <c:idx val="0"/>
              <c:layout>
                <c:manualLayout>
                  <c:x val="-2.90758047767393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80-49BE-93BC-146020EA99B3}"/>
                </c:ext>
              </c:extLst>
            </c:dLbl>
            <c:dLbl>
              <c:idx val="1"/>
              <c:layout>
                <c:manualLayout>
                  <c:x val="-2.4922118380062381E-2"/>
                  <c:y val="-1.2036108324974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91-45B3-9E8A-526505EBE9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1'!$C$10:$F$10</c:f>
              <c:numCache>
                <c:formatCode>0.00%</c:formatCode>
                <c:ptCount val="4"/>
                <c:pt idx="0">
                  <c:v>0.7326117611189451</c:v>
                </c:pt>
                <c:pt idx="1">
                  <c:v>0.2673882388810549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1-45B3-9E8A-526505EBE9C3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6791-45B3-9E8A-526505EBE9C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6791-45B3-9E8A-526505EBE9C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6791-45B3-9E8A-526505EBE9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1'!$C$11:$F$11</c:f>
              <c:numCache>
                <c:formatCode>0.00%</c:formatCode>
                <c:ptCount val="4"/>
                <c:pt idx="0">
                  <c:v>0.72423802612481858</c:v>
                </c:pt>
                <c:pt idx="1">
                  <c:v>0.23138496723402383</c:v>
                </c:pt>
                <c:pt idx="2">
                  <c:v>3.8131679641113601E-2</c:v>
                </c:pt>
                <c:pt idx="3">
                  <c:v>6.2453270000439815E-3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1-45B3-9E8A-526505EBE9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 Landesergebnis - Mandate</a:t>
            </a:r>
          </a:p>
        </c:rich>
      </c:tx>
      <c:layout>
        <c:manualLayout>
          <c:xMode val="edge"/>
          <c:yMode val="edge"/>
          <c:x val="0.16404457596014055"/>
          <c:y val="8.613503603891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FBFB-4926-8C29-FD69BB8F0749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FBFB-4926-8C29-FD69BB8F074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FBFB-4926-8C29-FD69BB8F07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1'!$C$6:$F$6</c:f>
              <c:numCache>
                <c:formatCode>General</c:formatCode>
                <c:ptCount val="4"/>
                <c:pt idx="0">
                  <c:v>23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FB-4926-8C29-FD69BB8F0749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FBFB-4926-8C29-FD69BB8F074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FBFB-4926-8C29-FD69BB8F074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FBFB-4926-8C29-FD69BB8F07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1'!$C$7:$F$7</c:f>
              <c:numCache>
                <c:formatCode>#,##0</c:formatCode>
                <c:ptCount val="4"/>
                <c:pt idx="0">
                  <c:v>24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FB-4926-8C29-FD69BB8F0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Eisenstadt/Umgebung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B21C-40C7-9BB9-42CE03D9B85B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B21C-40C7-9BB9-42CE03D9B85B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B21C-40C7-9BB9-42CE03D9B8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1'!$C$14:$F$14</c:f>
              <c:numCache>
                <c:formatCode>#,##0</c:formatCode>
                <c:ptCount val="4"/>
                <c:pt idx="0">
                  <c:v>2770</c:v>
                </c:pt>
                <c:pt idx="1">
                  <c:v>852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1C-40C7-9BB9-42CE03D9B85B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B21C-40C7-9BB9-42CE03D9B8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B21C-40C7-9BB9-42CE03D9B85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B21C-40C7-9BB9-42CE03D9B8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1'!$C$15:$F$15</c:f>
              <c:numCache>
                <c:formatCode>#,##0</c:formatCode>
                <c:ptCount val="4"/>
                <c:pt idx="0">
                  <c:v>2303</c:v>
                </c:pt>
                <c:pt idx="1">
                  <c:v>483</c:v>
                </c:pt>
                <c:pt idx="2">
                  <c:v>91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21C-40C7-9BB9-42CE03D9B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Eisenstadt/Umgebung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2EA7-4CF3-B4DE-75FE9DE9EEBE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2EA7-4CF3-B4DE-75FE9DE9EEB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2EA7-4CF3-B4DE-75FE9DE9EEBE}"/>
              </c:ext>
            </c:extLst>
          </c:dPt>
          <c:dLbls>
            <c:dLbl>
              <c:idx val="2"/>
              <c:layout>
                <c:manualLayout>
                  <c:x val="-1.43369175627240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A7-4CF3-B4DE-75FE9DE9EEBE}"/>
                </c:ext>
              </c:extLst>
            </c:dLbl>
            <c:dLbl>
              <c:idx val="3"/>
              <c:layout>
                <c:manualLayout>
                  <c:x val="-2.86738351254481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A7-4CF3-B4DE-75FE9DE9EE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1'!$C$16:$F$16</c:f>
              <c:numCache>
                <c:formatCode>0.00%</c:formatCode>
                <c:ptCount val="4"/>
                <c:pt idx="0">
                  <c:v>0.76477084483710656</c:v>
                </c:pt>
                <c:pt idx="1">
                  <c:v>0.23522915516289342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A7-4CF3-B4DE-75FE9DE9EEBE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2EA7-4CF3-B4DE-75FE9DE9EEB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2EA7-4CF3-B4DE-75FE9DE9EEB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2EA7-4CF3-B4DE-75FE9DE9EEBE}"/>
              </c:ext>
            </c:extLst>
          </c:dPt>
          <c:dLbls>
            <c:dLbl>
              <c:idx val="0"/>
              <c:layout>
                <c:manualLayout>
                  <c:x val="2.15053763440859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DCF-4612-9BE4-2D60C769E8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1'!$C$17:$F$17</c:f>
              <c:numCache>
                <c:formatCode>0.00%</c:formatCode>
                <c:ptCount val="4"/>
                <c:pt idx="0">
                  <c:v>0.8004866180048662</c:v>
                </c:pt>
                <c:pt idx="1">
                  <c:v>0.16788321167883211</c:v>
                </c:pt>
                <c:pt idx="2">
                  <c:v>3.1630170316301706E-2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A7-4CF3-B4DE-75FE9DE9EE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Neusiedl am See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D938-419A-9416-16F4F4D23995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D938-419A-9416-16F4F4D2399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D938-419A-9416-16F4F4D239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1'!$C$22:$F$22</c:f>
              <c:numCache>
                <c:formatCode>#,##0</c:formatCode>
                <c:ptCount val="4"/>
                <c:pt idx="0">
                  <c:v>3854</c:v>
                </c:pt>
                <c:pt idx="1">
                  <c:v>761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38-419A-9416-16F4F4D23995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D938-419A-9416-16F4F4D2399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D938-419A-9416-16F4F4D2399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D938-419A-9416-16F4F4D239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1'!$C$23:$F$23</c:f>
              <c:numCache>
                <c:formatCode>#,##0</c:formatCode>
                <c:ptCount val="4"/>
                <c:pt idx="0">
                  <c:v>3069</c:v>
                </c:pt>
                <c:pt idx="1">
                  <c:v>572</c:v>
                </c:pt>
                <c:pt idx="2">
                  <c:v>226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38-419A-9416-16F4F4D239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Neusiedl am See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33F9-44A9-8D4D-C6D9A6A86AC1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33F9-44A9-8D4D-C6D9A6A86AC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33F9-44A9-8D4D-C6D9A6A86AC1}"/>
              </c:ext>
            </c:extLst>
          </c:dPt>
          <c:dLbls>
            <c:dLbl>
              <c:idx val="1"/>
              <c:layout>
                <c:manualLayout>
                  <c:x val="-1.67550626580917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F9-44A9-8D4D-C6D9A6A86AC1}"/>
                </c:ext>
              </c:extLst>
            </c:dLbl>
            <c:dLbl>
              <c:idx val="2"/>
              <c:layout>
                <c:manualLayout>
                  <c:x val="-1.196790189863696E-2"/>
                  <c:y val="3.913633805907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F9-44A9-8D4D-C6D9A6A86AC1}"/>
                </c:ext>
              </c:extLst>
            </c:dLbl>
            <c:dLbl>
              <c:idx val="3"/>
              <c:layout>
                <c:manualLayout>
                  <c:x val="-2.39358037972740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F9-44A9-8D4D-C6D9A6A86A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1'!$C$24:$F$24</c:f>
              <c:numCache>
                <c:formatCode>0.00%</c:formatCode>
                <c:ptCount val="4"/>
                <c:pt idx="0">
                  <c:v>0.83510292524377028</c:v>
                </c:pt>
                <c:pt idx="1">
                  <c:v>0.16489707475622969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9-44A9-8D4D-C6D9A6A86AC1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33F9-44A9-8D4D-C6D9A6A86AC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33F9-44A9-8D4D-C6D9A6A86AC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33F9-44A9-8D4D-C6D9A6A86AC1}"/>
              </c:ext>
            </c:extLst>
          </c:dPt>
          <c:dLbls>
            <c:dLbl>
              <c:idx val="0"/>
              <c:layout>
                <c:manualLayout>
                  <c:x val="1.91486430378190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006-4DFE-85B6-698D4AFBA26D}"/>
                </c:ext>
              </c:extLst>
            </c:dLbl>
            <c:dLbl>
              <c:idx val="1"/>
              <c:layout>
                <c:manualLayout>
                  <c:x val="1.4361482278364351E-2"/>
                  <c:y val="3.91378788597828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32325378416577E-2"/>
                      <c:h val="4.38132845372020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3F9-44A9-8D4D-C6D9A6A86AC1}"/>
                </c:ext>
              </c:extLst>
            </c:dLbl>
            <c:dLbl>
              <c:idx val="2"/>
              <c:layout>
                <c:manualLayout>
                  <c:x val="5.9838567138703709E-3"/>
                  <c:y val="-1.1741055497792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852562233561044E-2"/>
                      <c:h val="5.55541859549235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33F9-44A9-8D4D-C6D9A6A86A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1'!$C$25:$F$25</c:f>
              <c:numCache>
                <c:formatCode>0.00%</c:formatCode>
                <c:ptCount val="4"/>
                <c:pt idx="0">
                  <c:v>0.79363847944142751</c:v>
                </c:pt>
                <c:pt idx="1">
                  <c:v>0.14791828290664599</c:v>
                </c:pt>
                <c:pt idx="2">
                  <c:v>5.8443237651926556E-2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3F9-44A9-8D4D-C6D9A6A86A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Mattersburg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CE8E-440F-9E8D-1BAFADC8EF55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CE8E-440F-9E8D-1BAFADC8EF5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CE8E-440F-9E8D-1BAFADC8EF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1'!$C$30:$F$30</c:f>
              <c:numCache>
                <c:formatCode>#,##0</c:formatCode>
                <c:ptCount val="4"/>
                <c:pt idx="0">
                  <c:v>1429</c:v>
                </c:pt>
                <c:pt idx="1">
                  <c:v>464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8E-440F-9E8D-1BAFADC8EF55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CE8E-440F-9E8D-1BAFADC8EF5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CE8E-440F-9E8D-1BAFADC8EF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CE8E-440F-9E8D-1BAFADC8EF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1'!$C$31:$F$31</c:f>
              <c:numCache>
                <c:formatCode>#,##0</c:formatCode>
                <c:ptCount val="4"/>
                <c:pt idx="0">
                  <c:v>1358</c:v>
                </c:pt>
                <c:pt idx="1">
                  <c:v>446</c:v>
                </c:pt>
                <c:pt idx="2">
                  <c:v>68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E8E-440F-9E8D-1BAFADC8EF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Oberpullendorf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93F0-4CAE-91EF-20A8A8DAD7E5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93F0-4CAE-91EF-20A8A8DAD7E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93F0-4CAE-91EF-20A8A8DAD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1'!$C$38:$F$38</c:f>
              <c:numCache>
                <c:formatCode>#,##0</c:formatCode>
                <c:ptCount val="4"/>
                <c:pt idx="0">
                  <c:v>3076</c:v>
                </c:pt>
                <c:pt idx="1">
                  <c:v>1451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F0-4CAE-91EF-20A8A8DAD7E5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93F0-4CAE-91EF-20A8A8DAD7E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93F0-4CAE-91EF-20A8A8DAD7E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93F0-4CAE-91EF-20A8A8DAD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1'!$C$39:$F$39</c:f>
              <c:numCache>
                <c:formatCode>#,##0</c:formatCode>
                <c:ptCount val="4"/>
                <c:pt idx="0">
                  <c:v>3164</c:v>
                </c:pt>
                <c:pt idx="1">
                  <c:v>1024</c:v>
                </c:pt>
                <c:pt idx="2">
                  <c:v>59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F0-4CAE-91EF-20A8A8DAD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Mattersburg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596182157225"/>
          <c:y val="0.3278729726253566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6840-4CF1-97E0-E67191DD3079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6840-4CF1-97E0-E67191DD307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6840-4CF1-97E0-E67191DD3079}"/>
              </c:ext>
            </c:extLst>
          </c:dPt>
          <c:dLbls>
            <c:dLbl>
              <c:idx val="0"/>
              <c:layout>
                <c:manualLayout>
                  <c:x val="-1.9482849243975323E-2"/>
                  <c:y val="-4.3140418665874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4B5-4331-A510-7C3C15C56DB1}"/>
                </c:ext>
              </c:extLst>
            </c:dLbl>
            <c:dLbl>
              <c:idx val="1"/>
              <c:layout>
                <c:manualLayout>
                  <c:x val="-1.4606745019138286E-2"/>
                  <c:y val="-1.66676837991144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677921655707141E-2"/>
                      <c:h val="4.66493032314625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840-4CF1-97E0-E67191DD3079}"/>
                </c:ext>
              </c:extLst>
            </c:dLbl>
            <c:dLbl>
              <c:idx val="2"/>
              <c:layout>
                <c:manualLayout>
                  <c:x val="-9.73783001275885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40-4CF1-97E0-E67191DD3079}"/>
                </c:ext>
              </c:extLst>
            </c:dLbl>
            <c:dLbl>
              <c:idx val="3"/>
              <c:layout>
                <c:manualLayout>
                  <c:x val="-1.9475660025517715E-2"/>
                  <c:y val="-7.63934201550600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40-4CF1-97E0-E67191DD30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1'!$C$32:$F$32</c:f>
              <c:numCache>
                <c:formatCode>0.00%</c:formatCode>
                <c:ptCount val="4"/>
                <c:pt idx="0">
                  <c:v>0.75488642366613845</c:v>
                </c:pt>
                <c:pt idx="1">
                  <c:v>0.2451135763338616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40-4CF1-97E0-E67191DD3079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6840-4CF1-97E0-E67191DD307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6840-4CF1-97E0-E67191DD307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6840-4CF1-97E0-E67191DD30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1'!$C$33:$F$33</c:f>
              <c:numCache>
                <c:formatCode>0.00%</c:formatCode>
                <c:ptCount val="4"/>
                <c:pt idx="0">
                  <c:v>0.7254273504273504</c:v>
                </c:pt>
                <c:pt idx="1">
                  <c:v>0.23824786324786323</c:v>
                </c:pt>
                <c:pt idx="2">
                  <c:v>3.6324786324786328E-2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840-4CF1-97E0-E67191DD30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Oberpullendorf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A7D1-47BF-B3E0-27C426E269C1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A7D1-47BF-B3E0-27C426E269C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A7D1-47BF-B3E0-27C426E269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1'!$C$40:$F$40</c:f>
              <c:numCache>
                <c:formatCode>0.00%</c:formatCode>
                <c:ptCount val="4"/>
                <c:pt idx="0">
                  <c:v>0.67947868345482665</c:v>
                </c:pt>
                <c:pt idx="1">
                  <c:v>0.32052131654517341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D1-47BF-B3E0-27C426E269C1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D1-47BF-B3E0-27C426E269C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A7D1-47BF-B3E0-27C426E269C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A7D1-47BF-B3E0-27C426E269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1'!$C$41:$F$41</c:f>
              <c:numCache>
                <c:formatCode>0.00%</c:formatCode>
                <c:ptCount val="4"/>
                <c:pt idx="0">
                  <c:v>0.74499646809512599</c:v>
                </c:pt>
                <c:pt idx="1">
                  <c:v>0.24111137273369437</c:v>
                </c:pt>
                <c:pt idx="2">
                  <c:v>1.3892159171179657E-2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D1-47BF-B3E0-27C426E269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 Landesergebnis - Prozent</a:t>
            </a:r>
          </a:p>
        </c:rich>
      </c:tx>
      <c:layout>
        <c:manualLayout>
          <c:xMode val="edge"/>
          <c:yMode val="edge"/>
          <c:x val="0.15005107044037649"/>
          <c:y val="8.6135656668008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6C44-4FAB-811D-E135F42F7E43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6C44-4FAB-811D-E135F42F7E4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6C44-4FAB-811D-E135F42F7E4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1'!$C$10:$F$10</c:f>
              <c:numCache>
                <c:formatCode>0.00%</c:formatCode>
                <c:ptCount val="4"/>
                <c:pt idx="0">
                  <c:v>0.7326117611189451</c:v>
                </c:pt>
                <c:pt idx="1">
                  <c:v>0.2673882388810549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44-4FAB-811D-E135F42F7E43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6C44-4FAB-811D-E135F42F7E4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6C44-4FAB-811D-E135F42F7E4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6C44-4FAB-811D-E135F42F7E4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1'!$C$11:$F$11</c:f>
              <c:numCache>
                <c:formatCode>0.00%</c:formatCode>
                <c:ptCount val="4"/>
                <c:pt idx="0">
                  <c:v>0.72423802612481858</c:v>
                </c:pt>
                <c:pt idx="1">
                  <c:v>0.23138496723402383</c:v>
                </c:pt>
                <c:pt idx="2">
                  <c:v>3.8131679641113601E-2</c:v>
                </c:pt>
                <c:pt idx="3">
                  <c:v>6.2453270000439815E-3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44-4FAB-811D-E135F42F7E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Oberwart</a:t>
            </a:r>
            <a:r>
              <a:rPr lang="de-AT" sz="1200" baseline="0"/>
              <a:t> </a:t>
            </a:r>
            <a:r>
              <a:rPr lang="de-AT" sz="1200"/>
              <a:t>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8E96-495E-9363-A2F9CFC0BCD0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8E96-495E-9363-A2F9CFC0BCD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8E96-495E-9363-A2F9CFC0BC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1'!$C$46:$F$46</c:f>
              <c:numCache>
                <c:formatCode>#,##0</c:formatCode>
                <c:ptCount val="4"/>
                <c:pt idx="0">
                  <c:v>4350</c:v>
                </c:pt>
                <c:pt idx="1">
                  <c:v>1639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96-495E-9363-A2F9CFC0BCD0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8E96-495E-9363-A2F9CFC0BCD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8E96-495E-9363-A2F9CFC0BCD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8E96-495E-9363-A2F9CFC0BC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1'!$C$47:$F$47</c:f>
              <c:numCache>
                <c:formatCode>#,##0</c:formatCode>
                <c:ptCount val="4"/>
                <c:pt idx="0">
                  <c:v>3486</c:v>
                </c:pt>
                <c:pt idx="1">
                  <c:v>1289</c:v>
                </c:pt>
                <c:pt idx="2">
                  <c:v>224</c:v>
                </c:pt>
                <c:pt idx="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E96-495E-9363-A2F9CFC0BC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Güssing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9F42-4B0A-910B-908E8F10C10F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9F42-4B0A-910B-908E8F10C10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9F42-4B0A-910B-908E8F10C1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1'!$C$54:$F$54</c:f>
              <c:numCache>
                <c:formatCode>#,##0</c:formatCode>
                <c:ptCount val="4"/>
                <c:pt idx="0">
                  <c:v>2519</c:v>
                </c:pt>
                <c:pt idx="1">
                  <c:v>1185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42-4B0A-910B-908E8F10C10F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9F42-4B0A-910B-908E8F10C10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9F42-4B0A-910B-908E8F10C10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9F42-4B0A-910B-908E8F10C1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1'!$C$55:$F$55</c:f>
              <c:numCache>
                <c:formatCode>#,##0</c:formatCode>
                <c:ptCount val="4"/>
                <c:pt idx="0">
                  <c:v>2124</c:v>
                </c:pt>
                <c:pt idx="1">
                  <c:v>895</c:v>
                </c:pt>
                <c:pt idx="2">
                  <c:v>122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F42-4B0A-910B-908E8F10C1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Oberwart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EE46-4EC2-9229-7CC593454397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EE46-4EC2-9229-7CC59345439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EE46-4EC2-9229-7CC593454397}"/>
              </c:ext>
            </c:extLst>
          </c:dPt>
          <c:dLbls>
            <c:dLbl>
              <c:idx val="0"/>
              <c:layout>
                <c:manualLayout>
                  <c:x val="-1.71379242407359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B09-4555-AAF0-1969D47333FE}"/>
                </c:ext>
              </c:extLst>
            </c:dLbl>
            <c:dLbl>
              <c:idx val="1"/>
              <c:layout>
                <c:manualLayout>
                  <c:x val="-2.93943353473447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46-4EC2-9229-7CC5934543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1'!$C$48:$F$48</c:f>
              <c:numCache>
                <c:formatCode>0.00%</c:formatCode>
                <c:ptCount val="4"/>
                <c:pt idx="0">
                  <c:v>0.72633160794790452</c:v>
                </c:pt>
                <c:pt idx="1">
                  <c:v>0.27366839205209553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46-4EC2-9229-7CC593454397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EE46-4EC2-9229-7CC59345439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EE46-4EC2-9229-7CC59345439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EE46-4EC2-9229-7CC5934543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1'!$C$49:$F$49</c:f>
              <c:numCache>
                <c:formatCode>0.00%</c:formatCode>
                <c:ptCount val="4"/>
                <c:pt idx="0">
                  <c:v>0.68420019627085382</c:v>
                </c:pt>
                <c:pt idx="1">
                  <c:v>0.25299313052011774</c:v>
                </c:pt>
                <c:pt idx="2">
                  <c:v>4.396467124631992E-2</c:v>
                </c:pt>
                <c:pt idx="3">
                  <c:v>1.8842001962708538E-2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46-4EC2-9229-7CC5934543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Güssing</a:t>
            </a:r>
            <a:r>
              <a:rPr lang="de-AT" sz="1200" baseline="0"/>
              <a:t> </a:t>
            </a:r>
            <a:r>
              <a:rPr lang="de-AT" sz="1200"/>
              <a:t>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3D5D-4A2C-98D8-CEDEDD14C561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3D5D-4A2C-98D8-CEDEDD14C56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3D5D-4A2C-98D8-CEDEDD14C561}"/>
              </c:ext>
            </c:extLst>
          </c:dPt>
          <c:dLbls>
            <c:dLbl>
              <c:idx val="0"/>
              <c:layout>
                <c:manualLayout>
                  <c:x val="-3.1886129244080498E-2"/>
                  <c:y val="-3.55269416326859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1B5-42B5-AE7F-D27D6E9F4ECE}"/>
                </c:ext>
              </c:extLst>
            </c:dLbl>
            <c:dLbl>
              <c:idx val="1"/>
              <c:layout>
                <c:manualLayout>
                  <c:x val="-1.9622233380972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5D-4A2C-98D8-CEDEDD14C5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1'!$C$56:$F$56</c:f>
              <c:numCache>
                <c:formatCode>0.00%</c:formatCode>
                <c:ptCount val="4"/>
                <c:pt idx="0">
                  <c:v>0.68007559395248385</c:v>
                </c:pt>
                <c:pt idx="1">
                  <c:v>0.31992440604751621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5D-4A2C-98D8-CEDEDD14C561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3D5D-4A2C-98D8-CEDEDD14C5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3D5D-4A2C-98D8-CEDEDD14C56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3D5D-4A2C-98D8-CEDEDD14C5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1'!$C$57:$F$57</c:f>
              <c:numCache>
                <c:formatCode>0.00%</c:formatCode>
                <c:ptCount val="4"/>
                <c:pt idx="0">
                  <c:v>0.66645748352682777</c:v>
                </c:pt>
                <c:pt idx="1">
                  <c:v>0.28082836523376214</c:v>
                </c:pt>
                <c:pt idx="2">
                  <c:v>3.8280514590524006E-2</c:v>
                </c:pt>
                <c:pt idx="3">
                  <c:v>1.4433636648886099E-2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5D-4A2C-98D8-CEDEDD14C5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Jennersdorf</a:t>
            </a:r>
            <a:r>
              <a:rPr lang="de-AT" sz="1200" baseline="0"/>
              <a:t> </a:t>
            </a:r>
            <a:r>
              <a:rPr lang="de-AT" sz="1200"/>
              <a:t>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1852-4705-8A4B-3C8E1A8B28D1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1852-4705-8A4B-3C8E1A8B28D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1852-4705-8A4B-3C8E1A8B28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1'!$C$62:$F$62</c:f>
              <c:numCache>
                <c:formatCode>#,##0</c:formatCode>
                <c:ptCount val="4"/>
                <c:pt idx="0">
                  <c:v>1225</c:v>
                </c:pt>
                <c:pt idx="1">
                  <c:v>664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52-4705-8A4B-3C8E1A8B28D1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1852-4705-8A4B-3C8E1A8B28D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1852-4705-8A4B-3C8E1A8B28D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1852-4705-8A4B-3C8E1A8B28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1'!$C$63:$F$63</c:f>
              <c:numCache>
                <c:formatCode>#,##0</c:formatCode>
                <c:ptCount val="4"/>
                <c:pt idx="0">
                  <c:v>963</c:v>
                </c:pt>
                <c:pt idx="1">
                  <c:v>552</c:v>
                </c:pt>
                <c:pt idx="2">
                  <c:v>77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852-4705-8A4B-3C8E1A8B28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LWK-Wahl 2018 -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200"/>
              <a:t> Bezirk Jennersdorf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E9B1-46C5-B31F-9924F3802242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E9B1-46C5-B31F-9924F380224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E9B1-46C5-B31F-9924F3802242}"/>
              </c:ext>
            </c:extLst>
          </c:dPt>
          <c:dLbls>
            <c:dLbl>
              <c:idx val="0"/>
              <c:layout>
                <c:manualLayout>
                  <c:x val="-3.6859493738239546E-2"/>
                  <c:y val="3.67004351855791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D28-4794-8015-8424DDA05AE9}"/>
                </c:ext>
              </c:extLst>
            </c:dLbl>
            <c:dLbl>
              <c:idx val="1"/>
              <c:layout>
                <c:manualLayout>
                  <c:x val="-3.68594937382395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B1-46C5-B31F-9924F38022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1'!$C$64:$F$64</c:f>
              <c:numCache>
                <c:formatCode>0.00%</c:formatCode>
                <c:ptCount val="4"/>
                <c:pt idx="0">
                  <c:v>0.64849126521969291</c:v>
                </c:pt>
                <c:pt idx="1">
                  <c:v>0.35150873478030703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B1-46C5-B31F-9924F3802242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E9B1-46C5-B31F-9924F380224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E9B1-46C5-B31F-9924F380224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E9B1-46C5-B31F-9924F38022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1'!$C$65:$F$65</c:f>
              <c:numCache>
                <c:formatCode>0.00%</c:formatCode>
                <c:ptCount val="4"/>
                <c:pt idx="0">
                  <c:v>0.60489949748743721</c:v>
                </c:pt>
                <c:pt idx="1">
                  <c:v>0.34673366834170855</c:v>
                </c:pt>
                <c:pt idx="2">
                  <c:v>4.8366834170854273E-2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B1-46C5-B31F-9924F38022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 Landesergebnis - Mandate</a:t>
            </a:r>
          </a:p>
        </c:rich>
      </c:tx>
      <c:layout>
        <c:manualLayout>
          <c:xMode val="edge"/>
          <c:yMode val="edge"/>
          <c:x val="0.16404457596014055"/>
          <c:y val="8.613503603891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A6DF-4560-9DF7-BD4393018A76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A6DF-4560-9DF7-BD4393018A7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A6DF-4560-9DF7-BD4393018A7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1'!$C$6:$F$6</c:f>
              <c:numCache>
                <c:formatCode>General</c:formatCode>
                <c:ptCount val="4"/>
                <c:pt idx="0">
                  <c:v>23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DF-4560-9DF7-BD4393018A76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6DF-4560-9DF7-BD4393018A7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A6DF-4560-9DF7-BD4393018A7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A6DF-4560-9DF7-BD4393018A7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1'!$C$7:$F$7</c:f>
              <c:numCache>
                <c:formatCode>#,##0</c:formatCode>
                <c:ptCount val="4"/>
                <c:pt idx="0">
                  <c:v>24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DF-4560-9DF7-BD4393018A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Eisenstadt/Umgebung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C447-421B-99A8-6E2E846EEA51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C447-421B-99A8-6E2E846EEA5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C447-421B-99A8-6E2E846EEA5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1'!$C$14:$F$14</c:f>
              <c:numCache>
                <c:formatCode>#,##0</c:formatCode>
                <c:ptCount val="4"/>
                <c:pt idx="0">
                  <c:v>2770</c:v>
                </c:pt>
                <c:pt idx="1">
                  <c:v>852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47-421B-99A8-6E2E846EEA51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C447-421B-99A8-6E2E846EEA5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C447-421B-99A8-6E2E846EEA5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C447-421B-99A8-6E2E846EEA5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1'!$C$15:$F$15</c:f>
              <c:numCache>
                <c:formatCode>#,##0</c:formatCode>
                <c:ptCount val="4"/>
                <c:pt idx="0">
                  <c:v>2303</c:v>
                </c:pt>
                <c:pt idx="1">
                  <c:v>483</c:v>
                </c:pt>
                <c:pt idx="2">
                  <c:v>91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7-421B-99A8-6E2E846EEA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Eisenstadt/Umgebung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D01F-4DCB-A2D4-830C6E19E551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D01F-4DCB-A2D4-830C6E19E55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D01F-4DCB-A2D4-830C6E19E55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1'!$C$16:$F$16</c:f>
              <c:numCache>
                <c:formatCode>0.00%</c:formatCode>
                <c:ptCount val="4"/>
                <c:pt idx="0">
                  <c:v>0.76477084483710656</c:v>
                </c:pt>
                <c:pt idx="1">
                  <c:v>0.23522915516289342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1F-4DCB-A2D4-830C6E19E551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D01F-4DCB-A2D4-830C6E19E55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D01F-4DCB-A2D4-830C6E19E55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D01F-4DCB-A2D4-830C6E19E55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1'!$C$17:$F$17</c:f>
              <c:numCache>
                <c:formatCode>0.00%</c:formatCode>
                <c:ptCount val="4"/>
                <c:pt idx="0">
                  <c:v>0.8004866180048662</c:v>
                </c:pt>
                <c:pt idx="1">
                  <c:v>0.16788321167883211</c:v>
                </c:pt>
                <c:pt idx="2">
                  <c:v>3.1630170316301706E-2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1F-4DCB-A2D4-830C6E19E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Neusiedl am See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CB60-48F4-89B9-A7D7258902B8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CB60-48F4-89B9-A7D7258902B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CB60-48F4-89B9-A7D7258902B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1'!$C$22:$F$22</c:f>
              <c:numCache>
                <c:formatCode>#,##0</c:formatCode>
                <c:ptCount val="4"/>
                <c:pt idx="0">
                  <c:v>3854</c:v>
                </c:pt>
                <c:pt idx="1">
                  <c:v>761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60-48F4-89B9-A7D7258902B8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CB60-48F4-89B9-A7D7258902B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CB60-48F4-89B9-A7D7258902B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CB60-48F4-89B9-A7D7258902B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1'!$C$23:$F$23</c:f>
              <c:numCache>
                <c:formatCode>#,##0</c:formatCode>
                <c:ptCount val="4"/>
                <c:pt idx="0">
                  <c:v>3069</c:v>
                </c:pt>
                <c:pt idx="1">
                  <c:v>572</c:v>
                </c:pt>
                <c:pt idx="2">
                  <c:v>226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60-48F4-89B9-A7D7258902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Neusiedl am See - Prozent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9D43-4D3C-BF9D-705E80E80A18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9D43-4D3C-BF9D-705E80E80A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9D43-4D3C-BF9D-705E80E80A1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1'!$C$24:$F$24</c:f>
              <c:numCache>
                <c:formatCode>0.00%</c:formatCode>
                <c:ptCount val="4"/>
                <c:pt idx="0">
                  <c:v>0.83510292524377028</c:v>
                </c:pt>
                <c:pt idx="1">
                  <c:v>0.16489707475622969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43-4D3C-BF9D-705E80E80A18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9D43-4D3C-BF9D-705E80E80A1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9D43-4D3C-BF9D-705E80E80A1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9D43-4D3C-BF9D-705E80E80A1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1'!$C$25:$F$25</c:f>
              <c:numCache>
                <c:formatCode>0.00%</c:formatCode>
                <c:ptCount val="4"/>
                <c:pt idx="0">
                  <c:v>0.79363847944142751</c:v>
                </c:pt>
                <c:pt idx="1">
                  <c:v>0.14791828290664599</c:v>
                </c:pt>
                <c:pt idx="2">
                  <c:v>5.8443237651926556E-2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43-4D3C-BF9D-705E80E80A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LWK-Wahl 2018 -</a:t>
            </a:r>
          </a:p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500"/>
              <a:t> Bezirk Mattersburg - Stimmen</a:t>
            </a:r>
          </a:p>
        </c:rich>
      </c:tx>
      <c:layout>
        <c:manualLayout>
          <c:xMode val="edge"/>
          <c:yMode val="edge"/>
          <c:x val="0.16743085696646168"/>
          <c:y val="4.152924854679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603594072518"/>
          <c:y val="0.33620689655172414"/>
          <c:w val="0.65151997159069897"/>
          <c:h val="0.26724137931034481"/>
        </c:manualLayout>
      </c:layout>
      <c:barChart>
        <c:barDir val="col"/>
        <c:grouping val="clustered"/>
        <c:varyColors val="0"/>
        <c:ser>
          <c:idx val="2"/>
          <c:order val="0"/>
          <c:tx>
            <c:v>2013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Pt>
            <c:idx val="1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7676-48A3-A867-21D06AF1FECD}"/>
              </c:ext>
            </c:extLst>
          </c:dPt>
          <c:dPt>
            <c:idx val="2"/>
            <c:invertIfNegative val="0"/>
            <c:bubble3D val="0"/>
            <c:spPr>
              <a:pattFill prst="dkDnDiag">
                <a:fgClr>
                  <a:srgbClr val="00B0F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7676-48A3-A867-21D06AF1FECD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00B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7676-48A3-A867-21D06AF1FEC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1'!$C$30:$F$30</c:f>
              <c:numCache>
                <c:formatCode>#,##0</c:formatCode>
                <c:ptCount val="4"/>
                <c:pt idx="0">
                  <c:v>1429</c:v>
                </c:pt>
                <c:pt idx="1">
                  <c:v>464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76-48A3-A867-21D06AF1FECD}"/>
            </c:ext>
          </c:extLst>
        </c:ser>
        <c:ser>
          <c:idx val="0"/>
          <c:order val="1"/>
          <c:tx>
            <c:v>2018</c:v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7676-48A3-A867-21D06AF1FEC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7676-48A3-A867-21D06AF1FEC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7676-48A3-A867-21D06AF1FEC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'Diagramme 1'!$C$5:$F$5</c:f>
              <c:strCache>
                <c:ptCount val="4"/>
                <c:pt idx="0">
                  <c:v>Bgld. Bauernbund</c:v>
                </c:pt>
                <c:pt idx="1">
                  <c:v>SPÖ Bauern</c:v>
                </c:pt>
                <c:pt idx="2">
                  <c:v>Freiheitliche Partei</c:v>
                </c:pt>
                <c:pt idx="3">
                  <c:v>Grüne Bäuerinnen und Bauern</c:v>
                </c:pt>
              </c:strCache>
            </c:strRef>
          </c:cat>
          <c:val>
            <c:numRef>
              <c:f>'Diagramme 1'!$C$31:$F$31</c:f>
              <c:numCache>
                <c:formatCode>#,##0</c:formatCode>
                <c:ptCount val="4"/>
                <c:pt idx="0">
                  <c:v>1358</c:v>
                </c:pt>
                <c:pt idx="1">
                  <c:v>446</c:v>
                </c:pt>
                <c:pt idx="2">
                  <c:v>68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676-48A3-A867-21D06AF1FE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17664"/>
        <c:axId val="43219200"/>
      </c:barChart>
      <c:catAx>
        <c:axId val="43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219200"/>
        <c:crosses val="autoZero"/>
        <c:auto val="1"/>
        <c:lblAlgn val="ctr"/>
        <c:lblOffset val="100"/>
        <c:tickMarkSkip val="1"/>
        <c:noMultiLvlLbl val="0"/>
      </c:catAx>
      <c:valAx>
        <c:axId val="43219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32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FFCC" mc:Ignorable="a14" a14:legacySpreadsheetColorIndex="42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79</xdr:row>
      <xdr:rowOff>104775</xdr:rowOff>
    </xdr:from>
    <xdr:to>
      <xdr:col>0</xdr:col>
      <xdr:colOff>1962150</xdr:colOff>
      <xdr:row>95</xdr:row>
      <xdr:rowOff>19050</xdr:rowOff>
    </xdr:to>
    <xdr:graphicFrame macro="">
      <xdr:nvGraphicFramePr>
        <xdr:cNvPr id="205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2959</xdr:colOff>
      <xdr:row>4</xdr:row>
      <xdr:rowOff>8875</xdr:rowOff>
    </xdr:from>
    <xdr:to>
      <xdr:col>8</xdr:col>
      <xdr:colOff>1550031</xdr:colOff>
      <xdr:row>11</xdr:row>
      <xdr:rowOff>2958</xdr:rowOff>
    </xdr:to>
    <xdr:graphicFrame macro="">
      <xdr:nvGraphicFramePr>
        <xdr:cNvPr id="17416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4</xdr:row>
      <xdr:rowOff>8874</xdr:rowOff>
    </xdr:from>
    <xdr:to>
      <xdr:col>10</xdr:col>
      <xdr:colOff>2958</xdr:colOff>
      <xdr:row>11</xdr:row>
      <xdr:rowOff>0</xdr:rowOff>
    </xdr:to>
    <xdr:graphicFrame macro="">
      <xdr:nvGraphicFramePr>
        <xdr:cNvPr id="21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2959</xdr:colOff>
      <xdr:row>4</xdr:row>
      <xdr:rowOff>8876</xdr:rowOff>
    </xdr:from>
    <xdr:to>
      <xdr:col>10</xdr:col>
      <xdr:colOff>1597361</xdr:colOff>
      <xdr:row>11</xdr:row>
      <xdr:rowOff>2959</xdr:rowOff>
    </xdr:to>
    <xdr:graphicFrame macro="">
      <xdr:nvGraphicFramePr>
        <xdr:cNvPr id="2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5915</xdr:colOff>
      <xdr:row>12</xdr:row>
      <xdr:rowOff>0</xdr:rowOff>
    </xdr:from>
    <xdr:to>
      <xdr:col>8</xdr:col>
      <xdr:colOff>1547072</xdr:colOff>
      <xdr:row>18</xdr:row>
      <xdr:rowOff>159738</xdr:rowOff>
    </xdr:to>
    <xdr:graphicFrame macro="">
      <xdr:nvGraphicFramePr>
        <xdr:cNvPr id="23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12</xdr:row>
      <xdr:rowOff>1</xdr:rowOff>
    </xdr:from>
    <xdr:to>
      <xdr:col>10</xdr:col>
      <xdr:colOff>2958</xdr:colOff>
      <xdr:row>18</xdr:row>
      <xdr:rowOff>159739</xdr:rowOff>
    </xdr:to>
    <xdr:graphicFrame macro="">
      <xdr:nvGraphicFramePr>
        <xdr:cNvPr id="24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5916</xdr:colOff>
      <xdr:row>20</xdr:row>
      <xdr:rowOff>2957</xdr:rowOff>
    </xdr:from>
    <xdr:to>
      <xdr:col>8</xdr:col>
      <xdr:colOff>1547073</xdr:colOff>
      <xdr:row>27</xdr:row>
      <xdr:rowOff>0</xdr:rowOff>
    </xdr:to>
    <xdr:graphicFrame macro="">
      <xdr:nvGraphicFramePr>
        <xdr:cNvPr id="25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5916</xdr:colOff>
      <xdr:row>20</xdr:row>
      <xdr:rowOff>2959</xdr:rowOff>
    </xdr:from>
    <xdr:to>
      <xdr:col>9</xdr:col>
      <xdr:colOff>1547073</xdr:colOff>
      <xdr:row>27</xdr:row>
      <xdr:rowOff>2</xdr:rowOff>
    </xdr:to>
    <xdr:graphicFrame macro="">
      <xdr:nvGraphicFramePr>
        <xdr:cNvPr id="26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5915</xdr:colOff>
      <xdr:row>28</xdr:row>
      <xdr:rowOff>5917</xdr:rowOff>
    </xdr:from>
    <xdr:to>
      <xdr:col>8</xdr:col>
      <xdr:colOff>1547072</xdr:colOff>
      <xdr:row>35</xdr:row>
      <xdr:rowOff>2960</xdr:rowOff>
    </xdr:to>
    <xdr:graphicFrame macro="">
      <xdr:nvGraphicFramePr>
        <xdr:cNvPr id="27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8875</xdr:colOff>
      <xdr:row>36</xdr:row>
      <xdr:rowOff>2959</xdr:rowOff>
    </xdr:from>
    <xdr:to>
      <xdr:col>8</xdr:col>
      <xdr:colOff>1550032</xdr:colOff>
      <xdr:row>43</xdr:row>
      <xdr:rowOff>2</xdr:rowOff>
    </xdr:to>
    <xdr:graphicFrame macro="">
      <xdr:nvGraphicFramePr>
        <xdr:cNvPr id="28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5915</xdr:colOff>
      <xdr:row>44</xdr:row>
      <xdr:rowOff>2959</xdr:rowOff>
    </xdr:from>
    <xdr:to>
      <xdr:col>8</xdr:col>
      <xdr:colOff>1547072</xdr:colOff>
      <xdr:row>51</xdr:row>
      <xdr:rowOff>2</xdr:rowOff>
    </xdr:to>
    <xdr:graphicFrame macro="">
      <xdr:nvGraphicFramePr>
        <xdr:cNvPr id="2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2958</xdr:colOff>
      <xdr:row>52</xdr:row>
      <xdr:rowOff>1</xdr:rowOff>
    </xdr:from>
    <xdr:to>
      <xdr:col>8</xdr:col>
      <xdr:colOff>1544115</xdr:colOff>
      <xdr:row>58</xdr:row>
      <xdr:rowOff>159739</xdr:rowOff>
    </xdr:to>
    <xdr:graphicFrame macro="">
      <xdr:nvGraphicFramePr>
        <xdr:cNvPr id="30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2957</xdr:colOff>
      <xdr:row>59</xdr:row>
      <xdr:rowOff>162693</xdr:rowOff>
    </xdr:from>
    <xdr:to>
      <xdr:col>8</xdr:col>
      <xdr:colOff>1544114</xdr:colOff>
      <xdr:row>66</xdr:row>
      <xdr:rowOff>141988</xdr:rowOff>
    </xdr:to>
    <xdr:graphicFrame macro="">
      <xdr:nvGraphicFramePr>
        <xdr:cNvPr id="31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5916</xdr:colOff>
      <xdr:row>28</xdr:row>
      <xdr:rowOff>8875</xdr:rowOff>
    </xdr:from>
    <xdr:to>
      <xdr:col>9</xdr:col>
      <xdr:colOff>1547073</xdr:colOff>
      <xdr:row>35</xdr:row>
      <xdr:rowOff>5918</xdr:rowOff>
    </xdr:to>
    <xdr:graphicFrame macro="">
      <xdr:nvGraphicFramePr>
        <xdr:cNvPr id="3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5916</xdr:colOff>
      <xdr:row>36</xdr:row>
      <xdr:rowOff>5916</xdr:rowOff>
    </xdr:from>
    <xdr:to>
      <xdr:col>9</xdr:col>
      <xdr:colOff>1547073</xdr:colOff>
      <xdr:row>43</xdr:row>
      <xdr:rowOff>2959</xdr:rowOff>
    </xdr:to>
    <xdr:graphicFrame macro="">
      <xdr:nvGraphicFramePr>
        <xdr:cNvPr id="33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5916</xdr:colOff>
      <xdr:row>43</xdr:row>
      <xdr:rowOff>162693</xdr:rowOff>
    </xdr:from>
    <xdr:to>
      <xdr:col>9</xdr:col>
      <xdr:colOff>1547073</xdr:colOff>
      <xdr:row>50</xdr:row>
      <xdr:rowOff>159737</xdr:rowOff>
    </xdr:to>
    <xdr:graphicFrame macro="">
      <xdr:nvGraphicFramePr>
        <xdr:cNvPr id="34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5916</xdr:colOff>
      <xdr:row>52</xdr:row>
      <xdr:rowOff>2957</xdr:rowOff>
    </xdr:from>
    <xdr:to>
      <xdr:col>9</xdr:col>
      <xdr:colOff>1547073</xdr:colOff>
      <xdr:row>59</xdr:row>
      <xdr:rowOff>1</xdr:rowOff>
    </xdr:to>
    <xdr:graphicFrame macro="">
      <xdr:nvGraphicFramePr>
        <xdr:cNvPr id="35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5916</xdr:colOff>
      <xdr:row>60</xdr:row>
      <xdr:rowOff>2958</xdr:rowOff>
    </xdr:from>
    <xdr:to>
      <xdr:col>9</xdr:col>
      <xdr:colOff>1547073</xdr:colOff>
      <xdr:row>66</xdr:row>
      <xdr:rowOff>144947</xdr:rowOff>
    </xdr:to>
    <xdr:graphicFrame macro="">
      <xdr:nvGraphicFramePr>
        <xdr:cNvPr id="36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19050</xdr:colOff>
      <xdr:row>20</xdr:row>
      <xdr:rowOff>9524</xdr:rowOff>
    </xdr:to>
    <xdr:graphicFrame macro="">
      <xdr:nvGraphicFramePr>
        <xdr:cNvPr id="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19049</xdr:rowOff>
    </xdr:from>
    <xdr:to>
      <xdr:col>8</xdr:col>
      <xdr:colOff>19050</xdr:colOff>
      <xdr:row>40</xdr:row>
      <xdr:rowOff>9524</xdr:rowOff>
    </xdr:to>
    <xdr:graphicFrame macro="">
      <xdr:nvGraphicFramePr>
        <xdr:cNvPr id="3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19050</xdr:colOff>
      <xdr:row>61</xdr:row>
      <xdr:rowOff>9525</xdr:rowOff>
    </xdr:to>
    <xdr:graphicFrame macro="">
      <xdr:nvGraphicFramePr>
        <xdr:cNvPr id="4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136525</xdr:rowOff>
    </xdr:from>
    <xdr:to>
      <xdr:col>7</xdr:col>
      <xdr:colOff>41275</xdr:colOff>
      <xdr:row>41</xdr:row>
      <xdr:rowOff>120650</xdr:rowOff>
    </xdr:to>
    <xdr:graphicFrame macro="">
      <xdr:nvGraphicFramePr>
        <xdr:cNvPr id="5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21</xdr:row>
      <xdr:rowOff>136524</xdr:rowOff>
    </xdr:from>
    <xdr:to>
      <xdr:col>14</xdr:col>
      <xdr:colOff>95250</xdr:colOff>
      <xdr:row>41</xdr:row>
      <xdr:rowOff>130174</xdr:rowOff>
    </xdr:to>
    <xdr:graphicFrame macro="">
      <xdr:nvGraphicFramePr>
        <xdr:cNvPr id="6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66457</xdr:rowOff>
    </xdr:from>
    <xdr:to>
      <xdr:col>7</xdr:col>
      <xdr:colOff>60759</xdr:colOff>
      <xdr:row>21</xdr:row>
      <xdr:rowOff>73025</xdr:rowOff>
    </xdr:to>
    <xdr:graphicFrame macro="">
      <xdr:nvGraphicFramePr>
        <xdr:cNvPr id="7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113866</xdr:colOff>
      <xdr:row>1</xdr:row>
      <xdr:rowOff>66459</xdr:rowOff>
    </xdr:from>
    <xdr:to>
      <xdr:col>14</xdr:col>
      <xdr:colOff>95250</xdr:colOff>
      <xdr:row>21</xdr:row>
      <xdr:rowOff>73025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15442</xdr:rowOff>
    </xdr:from>
    <xdr:to>
      <xdr:col>6</xdr:col>
      <xdr:colOff>733424</xdr:colOff>
      <xdr:row>19</xdr:row>
      <xdr:rowOff>114300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6804</xdr:rowOff>
    </xdr:from>
    <xdr:to>
      <xdr:col>6</xdr:col>
      <xdr:colOff>734785</xdr:colOff>
      <xdr:row>40</xdr:row>
      <xdr:rowOff>114299</xdr:rowOff>
    </xdr:to>
    <xdr:graphicFrame macro="">
      <xdr:nvGraphicFramePr>
        <xdr:cNvPr id="7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34490</xdr:colOff>
      <xdr:row>1</xdr:row>
      <xdr:rowOff>27924</xdr:rowOff>
    </xdr:from>
    <xdr:to>
      <xdr:col>13</xdr:col>
      <xdr:colOff>687917</xdr:colOff>
      <xdr:row>19</xdr:row>
      <xdr:rowOff>114299</xdr:rowOff>
    </xdr:to>
    <xdr:graphicFrame macro="">
      <xdr:nvGraphicFramePr>
        <xdr:cNvPr id="11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44015</xdr:colOff>
      <xdr:row>20</xdr:row>
      <xdr:rowOff>5915</xdr:rowOff>
    </xdr:from>
    <xdr:to>
      <xdr:col>13</xdr:col>
      <xdr:colOff>698500</xdr:colOff>
      <xdr:row>40</xdr:row>
      <xdr:rowOff>123824</xdr:rowOff>
    </xdr:to>
    <xdr:graphicFrame macro="">
      <xdr:nvGraphicFramePr>
        <xdr:cNvPr id="1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22009</xdr:rowOff>
    </xdr:from>
    <xdr:to>
      <xdr:col>6</xdr:col>
      <xdr:colOff>723899</xdr:colOff>
      <xdr:row>19</xdr:row>
      <xdr:rowOff>142875</xdr:rowOff>
    </xdr:to>
    <xdr:graphicFrame macro="">
      <xdr:nvGraphicFramePr>
        <xdr:cNvPr id="8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28575</xdr:rowOff>
    </xdr:from>
    <xdr:to>
      <xdr:col>6</xdr:col>
      <xdr:colOff>714375</xdr:colOff>
      <xdr:row>40</xdr:row>
      <xdr:rowOff>142874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24965</xdr:colOff>
      <xdr:row>1</xdr:row>
      <xdr:rowOff>29343</xdr:rowOff>
    </xdr:from>
    <xdr:to>
      <xdr:col>13</xdr:col>
      <xdr:colOff>650875</xdr:colOff>
      <xdr:row>19</xdr:row>
      <xdr:rowOff>142875</xdr:rowOff>
    </xdr:to>
    <xdr:graphicFrame macro="">
      <xdr:nvGraphicFramePr>
        <xdr:cNvPr id="13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34491</xdr:colOff>
      <xdr:row>20</xdr:row>
      <xdr:rowOff>41057</xdr:rowOff>
    </xdr:from>
    <xdr:to>
      <xdr:col>13</xdr:col>
      <xdr:colOff>650875</xdr:colOff>
      <xdr:row>40</xdr:row>
      <xdr:rowOff>142875</xdr:rowOff>
    </xdr:to>
    <xdr:graphicFrame macro="">
      <xdr:nvGraphicFramePr>
        <xdr:cNvPr id="14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48392</xdr:rowOff>
    </xdr:from>
    <xdr:to>
      <xdr:col>6</xdr:col>
      <xdr:colOff>723899</xdr:colOff>
      <xdr:row>21</xdr:row>
      <xdr:rowOff>38099</xdr:rowOff>
    </xdr:to>
    <xdr:graphicFrame macro="">
      <xdr:nvGraphicFramePr>
        <xdr:cNvPr id="10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44016</xdr:colOff>
      <xdr:row>1</xdr:row>
      <xdr:rowOff>50583</xdr:rowOff>
    </xdr:from>
    <xdr:to>
      <xdr:col>13</xdr:col>
      <xdr:colOff>650875</xdr:colOff>
      <xdr:row>21</xdr:row>
      <xdr:rowOff>47625</xdr:rowOff>
    </xdr:to>
    <xdr:graphicFrame macro="">
      <xdr:nvGraphicFramePr>
        <xdr:cNvPr id="15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ngabedaten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2018"/>
      <sheetName val="Gesamtergebnis"/>
      <sheetName val="Wahlkarten"/>
      <sheetName val="alle Daten"/>
      <sheetName val="Diagramme 1"/>
      <sheetName val="GR Ges"/>
      <sheetName val="GR_ND_EU"/>
      <sheetName val="GR_MA OP"/>
      <sheetName val="GR_OW GS"/>
      <sheetName val="GR_JE"/>
      <sheetName val="Druckbericht"/>
      <sheetName val="minmax"/>
      <sheetName val="nicht lösch"/>
      <sheetName val="nicht lösch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V529"/>
  <sheetViews>
    <sheetView topLeftCell="B1" zoomScaleNormal="100" workbookViewId="0">
      <pane xSplit="1" ySplit="12" topLeftCell="C22" activePane="bottomRight" state="frozen"/>
      <selection activeCell="M9" sqref="M9"/>
      <selection pane="topRight" activeCell="M9" sqref="M9"/>
      <selection pane="bottomLeft" activeCell="M9" sqref="M9"/>
      <selection pane="bottomRight" activeCell="A29" sqref="A29"/>
    </sheetView>
  </sheetViews>
  <sheetFormatPr baseColWidth="10" defaultRowHeight="18.75" x14ac:dyDescent="0.4"/>
  <cols>
    <col min="1" max="1" width="5.28515625" bestFit="1" customWidth="1"/>
    <col min="2" max="2" width="24" bestFit="1" customWidth="1"/>
    <col min="3" max="6" width="11.42578125" style="65"/>
    <col min="7" max="8" width="12.140625" style="65" bestFit="1" customWidth="1"/>
    <col min="9" max="9" width="11.42578125" style="65"/>
    <col min="10" max="10" width="12.140625" style="65" bestFit="1" customWidth="1"/>
    <col min="20" max="20" width="10.42578125" bestFit="1" customWidth="1"/>
    <col min="21" max="21" width="7.28515625" bestFit="1" customWidth="1"/>
    <col min="22" max="22" width="10" bestFit="1" customWidth="1"/>
  </cols>
  <sheetData>
    <row r="1" spans="1:22" ht="22.5" x14ac:dyDescent="0.45">
      <c r="A1" s="1" t="s">
        <v>0</v>
      </c>
      <c r="B1" s="1" t="s">
        <v>1</v>
      </c>
      <c r="C1" s="75" t="s">
        <v>383</v>
      </c>
      <c r="D1" s="75" t="s">
        <v>384</v>
      </c>
      <c r="E1" s="76" t="s">
        <v>385</v>
      </c>
      <c r="F1" s="75" t="s">
        <v>386</v>
      </c>
      <c r="G1" s="96" t="s">
        <v>354</v>
      </c>
      <c r="H1" s="80" t="s">
        <v>353</v>
      </c>
      <c r="I1" s="81" t="s">
        <v>463</v>
      </c>
      <c r="J1" s="265" t="s">
        <v>355</v>
      </c>
      <c r="K1" s="74" t="s">
        <v>390</v>
      </c>
    </row>
    <row r="2" spans="1:22" ht="22.5" x14ac:dyDescent="0.45">
      <c r="A2" s="1"/>
      <c r="B2" t="s">
        <v>392</v>
      </c>
      <c r="C2" s="66"/>
      <c r="D2" s="75"/>
      <c r="E2" s="67"/>
      <c r="F2" s="66"/>
      <c r="G2" s="97">
        <f>VALUE(Gesamtergebnis!B43)</f>
        <v>24</v>
      </c>
      <c r="H2" s="79">
        <f>VALUE(Gesamtergebnis!C43)</f>
        <v>8</v>
      </c>
      <c r="I2" s="259">
        <f>VALUE(Gesamtergebnis!D43)</f>
        <v>0</v>
      </c>
      <c r="J2" s="266">
        <f>VALUE(Gesamtergebnis!E43)</f>
        <v>0</v>
      </c>
      <c r="K2" s="78"/>
      <c r="M2" s="164"/>
    </row>
    <row r="3" spans="1:22" x14ac:dyDescent="0.4">
      <c r="A3" s="1"/>
      <c r="B3" s="1"/>
      <c r="C3" s="66"/>
      <c r="D3" s="68"/>
      <c r="E3" s="77">
        <f>+E4/D4</f>
        <v>9.8850374499216166E-3</v>
      </c>
      <c r="F3" s="66"/>
      <c r="G3" s="77">
        <f>VALUE(Gesamtergebnis!B13)</f>
        <v>0.72423802612481858</v>
      </c>
      <c r="H3" s="77">
        <f>VALUE(Gesamtergebnis!C13)</f>
        <v>0.23138496723402383</v>
      </c>
      <c r="I3" s="77">
        <f>VALUE(Gesamtergebnis!D13)</f>
        <v>3.8131679641113601E-2</v>
      </c>
      <c r="J3" s="77">
        <f>VALUE(Gesamtergebnis!E13)</f>
        <v>6.2453270000439815E-3</v>
      </c>
      <c r="K3" s="83"/>
      <c r="M3" s="165"/>
      <c r="T3" t="s">
        <v>484</v>
      </c>
      <c r="U3" t="s">
        <v>485</v>
      </c>
      <c r="V3" t="s">
        <v>486</v>
      </c>
    </row>
    <row r="4" spans="1:22" x14ac:dyDescent="0.4">
      <c r="A4" s="3"/>
      <c r="B4" s="4" t="s">
        <v>2</v>
      </c>
      <c r="C4" s="69">
        <f t="shared" ref="C4:J4" si="0">SUM(C5:C12)</f>
        <v>60613</v>
      </c>
      <c r="D4" s="69">
        <f>SUM(D5:D12)</f>
        <v>22964</v>
      </c>
      <c r="E4" s="69">
        <f t="shared" si="0"/>
        <v>227</v>
      </c>
      <c r="F4" s="69">
        <f t="shared" si="0"/>
        <v>22737</v>
      </c>
      <c r="G4" s="69">
        <f t="shared" si="0"/>
        <v>16467</v>
      </c>
      <c r="H4" s="69">
        <f t="shared" si="0"/>
        <v>5261</v>
      </c>
      <c r="I4" s="69">
        <f t="shared" si="0"/>
        <v>867</v>
      </c>
      <c r="J4" s="69">
        <f t="shared" si="0"/>
        <v>142</v>
      </c>
      <c r="K4" s="83">
        <f>+D4/C4</f>
        <v>0.37886262022998368</v>
      </c>
      <c r="M4" s="56"/>
      <c r="T4" s="69">
        <f t="shared" ref="T4" si="1">SUM(T5:T12)</f>
        <v>171</v>
      </c>
      <c r="U4" s="69">
        <f>SUM(U5:U12)</f>
        <v>171</v>
      </c>
      <c r="V4" s="69">
        <f>SUM(V5:V12)</f>
        <v>0</v>
      </c>
    </row>
    <row r="5" spans="1:22" hidden="1" x14ac:dyDescent="0.4">
      <c r="A5" s="3"/>
      <c r="B5" s="5" t="s">
        <v>3</v>
      </c>
      <c r="C5" s="70"/>
      <c r="D5" s="70"/>
      <c r="E5" s="70"/>
      <c r="F5" s="70"/>
      <c r="G5" s="70"/>
      <c r="H5" s="70"/>
      <c r="I5" s="70"/>
      <c r="J5" s="70"/>
      <c r="K5" s="83" t="e">
        <f t="shared" ref="K5:K12" si="2">+D5/C5</f>
        <v>#DIV/0!</v>
      </c>
      <c r="M5" s="164"/>
      <c r="T5" s="70"/>
      <c r="U5" s="70"/>
    </row>
    <row r="6" spans="1:22" x14ac:dyDescent="0.4">
      <c r="A6" s="3"/>
      <c r="B6" s="5" t="s">
        <v>4</v>
      </c>
      <c r="C6" s="70">
        <v>6728</v>
      </c>
      <c r="D6" s="70">
        <f>SUM(D14:D38)+VALUE(Wahlkarten!C6)</f>
        <v>2913</v>
      </c>
      <c r="E6" s="70">
        <f>SUM(E14:E38)+VALUE(Wahlkarten!D6)</f>
        <v>36</v>
      </c>
      <c r="F6" s="70">
        <f t="shared" ref="F6:F12" si="3">+D6-E6</f>
        <v>2877</v>
      </c>
      <c r="G6" s="70">
        <f>SUM(G14:G38)+VALUE(Wahlkarten!F6)</f>
        <v>2303</v>
      </c>
      <c r="H6" s="70">
        <f>SUM(H14:H38)+VALUE(Wahlkarten!G6)</f>
        <v>483</v>
      </c>
      <c r="I6" s="70">
        <f>SUM(I14:I38)+VALUE(Wahlkarten!H6)</f>
        <v>91</v>
      </c>
      <c r="J6" s="70">
        <f>SUM(J14:J38)+VALUE(Wahlkarten!I6)</f>
        <v>0</v>
      </c>
      <c r="K6" s="83">
        <f t="shared" si="2"/>
        <v>0.43296670630202139</v>
      </c>
      <c r="M6" s="164"/>
      <c r="T6" s="70">
        <f>SUM(T14:T38)</f>
        <v>25</v>
      </c>
      <c r="U6" s="70">
        <f>SUM(U14:U38)</f>
        <v>25</v>
      </c>
      <c r="V6" s="7">
        <f>T6-U6</f>
        <v>0</v>
      </c>
    </row>
    <row r="7" spans="1:22" x14ac:dyDescent="0.4">
      <c r="A7" s="3"/>
      <c r="B7" s="5" t="s">
        <v>5</v>
      </c>
      <c r="C7" s="70">
        <v>9118</v>
      </c>
      <c r="D7" s="70">
        <f>SUM(D39:D66)+VALUE(Wahlkarten!C7)</f>
        <v>3215</v>
      </c>
      <c r="E7" s="70">
        <f>SUM(E39:E66)+VALUE(Wahlkarten!D7)</f>
        <v>28</v>
      </c>
      <c r="F7" s="70">
        <f t="shared" si="3"/>
        <v>3187</v>
      </c>
      <c r="G7" s="70">
        <f>SUM(G39:G66)+VALUE(Wahlkarten!F7)</f>
        <v>2124</v>
      </c>
      <c r="H7" s="70">
        <f>SUM(H39:H66)+VALUE(Wahlkarten!G7)</f>
        <v>895</v>
      </c>
      <c r="I7" s="70">
        <f>SUM(I39:I66)+VALUE(Wahlkarten!H7)</f>
        <v>122</v>
      </c>
      <c r="J7" s="70">
        <f>SUM(J39:J66)+VALUE(Wahlkarten!I7)</f>
        <v>46</v>
      </c>
      <c r="K7" s="83">
        <f t="shared" si="2"/>
        <v>0.35259925422241722</v>
      </c>
      <c r="T7" s="70">
        <f>SUM(T39:T66)</f>
        <v>28</v>
      </c>
      <c r="U7" s="70">
        <f>SUM(U39:U66)</f>
        <v>28</v>
      </c>
      <c r="V7" s="7">
        <f t="shared" ref="V7:V12" si="4">T7-U7</f>
        <v>0</v>
      </c>
    </row>
    <row r="8" spans="1:22" x14ac:dyDescent="0.4">
      <c r="A8" s="3"/>
      <c r="B8" s="5" t="s">
        <v>6</v>
      </c>
      <c r="C8" s="70">
        <v>5447</v>
      </c>
      <c r="D8" s="70">
        <f>SUM(D67:D78)+VALUE(Wahlkarten!C8)</f>
        <v>1616</v>
      </c>
      <c r="E8" s="70">
        <f>SUM(E67:E78)+VALUE(Wahlkarten!D8)</f>
        <v>24</v>
      </c>
      <c r="F8" s="70">
        <f t="shared" si="3"/>
        <v>1592</v>
      </c>
      <c r="G8" s="70">
        <f>SUM(G67:G78)+VALUE(Wahlkarten!F8)</f>
        <v>963</v>
      </c>
      <c r="H8" s="70">
        <f>SUM(H67:H78)+VALUE(Wahlkarten!G8)</f>
        <v>552</v>
      </c>
      <c r="I8" s="70">
        <f>SUM(I67:I78)+VALUE(Wahlkarten!H8)</f>
        <v>77</v>
      </c>
      <c r="J8" s="70">
        <f>SUM(J67:J78)+VALUE(Wahlkarten!I8)</f>
        <v>0</v>
      </c>
      <c r="K8" s="83">
        <f t="shared" si="2"/>
        <v>0.29667706994675969</v>
      </c>
      <c r="T8" s="70">
        <f>SUM(T67:T78)+VALUE([1]Wahlkarten!S8)</f>
        <v>12</v>
      </c>
      <c r="U8" s="70">
        <f>SUM(U67:U78)+VALUE([1]Wahlkarten!R8)</f>
        <v>12</v>
      </c>
      <c r="V8" s="7">
        <f t="shared" si="4"/>
        <v>0</v>
      </c>
    </row>
    <row r="9" spans="1:22" x14ac:dyDescent="0.4">
      <c r="A9" s="3"/>
      <c r="B9" s="5" t="s">
        <v>7</v>
      </c>
      <c r="C9" s="70">
        <v>4768</v>
      </c>
      <c r="D9" s="70">
        <f>SUM(D79:D97)+VALUE(Wahlkarten!C9)</f>
        <v>1889</v>
      </c>
      <c r="E9" s="70">
        <f>SUM(E79:E97)+VALUE(Wahlkarten!D9)</f>
        <v>17</v>
      </c>
      <c r="F9" s="70">
        <f t="shared" si="3"/>
        <v>1872</v>
      </c>
      <c r="G9" s="70">
        <f>SUM(G79:G97)+VALUE(Wahlkarten!F9)</f>
        <v>1358</v>
      </c>
      <c r="H9" s="70">
        <f>SUM(H79:H97)+VALUE(Wahlkarten!G9)</f>
        <v>446</v>
      </c>
      <c r="I9" s="70">
        <f>SUM(I79:I97)+VALUE(Wahlkarten!H9)</f>
        <v>68</v>
      </c>
      <c r="J9" s="70">
        <f>SUM(J79:J97)+VALUE(Wahlkarten!I9)</f>
        <v>0</v>
      </c>
      <c r="K9" s="83">
        <f t="shared" si="2"/>
        <v>0.39618288590604028</v>
      </c>
      <c r="T9" s="70">
        <f>SUM(T79:T97)</f>
        <v>19</v>
      </c>
      <c r="U9" s="70">
        <f>SUM(U79:U97)</f>
        <v>19</v>
      </c>
      <c r="V9" s="7">
        <f t="shared" si="4"/>
        <v>0</v>
      </c>
    </row>
    <row r="10" spans="1:22" x14ac:dyDescent="0.4">
      <c r="A10" s="3"/>
      <c r="B10" s="5" t="s">
        <v>8</v>
      </c>
      <c r="C10" s="70">
        <v>11111</v>
      </c>
      <c r="D10" s="70">
        <f>SUM(D98:D124)+VALUE(Wahlkarten!C10)</f>
        <v>3908</v>
      </c>
      <c r="E10" s="70">
        <f>SUM(E98:E124)+VALUE(Wahlkarten!D10)</f>
        <v>41</v>
      </c>
      <c r="F10" s="70">
        <f t="shared" si="3"/>
        <v>3867</v>
      </c>
      <c r="G10" s="70">
        <f>SUM(G98:G124)+VALUE(Wahlkarten!F10)</f>
        <v>3069</v>
      </c>
      <c r="H10" s="70">
        <f>SUM(H98:H124)+VALUE(Wahlkarten!G10)</f>
        <v>572</v>
      </c>
      <c r="I10" s="70">
        <f>SUM(I98:I124)+VALUE(Wahlkarten!H10)</f>
        <v>226</v>
      </c>
      <c r="J10" s="70">
        <f>SUM(J98:J124)+VALUE(Wahlkarten!I10)</f>
        <v>0</v>
      </c>
      <c r="K10" s="83">
        <f t="shared" si="2"/>
        <v>0.35172351723517237</v>
      </c>
      <c r="T10" s="70">
        <f>SUM(T98:T124)</f>
        <v>27</v>
      </c>
      <c r="U10" s="70">
        <f>SUM(U98:U124)</f>
        <v>27</v>
      </c>
      <c r="V10" s="7">
        <f t="shared" si="4"/>
        <v>0</v>
      </c>
    </row>
    <row r="11" spans="1:22" x14ac:dyDescent="0.4">
      <c r="A11" s="3"/>
      <c r="B11" s="5" t="s">
        <v>9</v>
      </c>
      <c r="C11" s="70">
        <v>9838</v>
      </c>
      <c r="D11" s="70">
        <f>SUM(D125:D152)+VALUE(Wahlkarten!C11)</f>
        <v>4299</v>
      </c>
      <c r="E11" s="70">
        <f>SUM(E125:E152)+VALUE(Wahlkarten!D11)</f>
        <v>52</v>
      </c>
      <c r="F11" s="70">
        <f t="shared" si="3"/>
        <v>4247</v>
      </c>
      <c r="G11" s="70">
        <f>SUM(G125:G152)+VALUE(Wahlkarten!F11)</f>
        <v>3164</v>
      </c>
      <c r="H11" s="70">
        <f>SUM(H125:H152)+VALUE(Wahlkarten!G11)</f>
        <v>1024</v>
      </c>
      <c r="I11" s="70">
        <f>SUM(I125:I152)+VALUE(Wahlkarten!H11)</f>
        <v>59</v>
      </c>
      <c r="J11" s="70">
        <f>SUM(J125:J152)+VALUE(Wahlkarten!I11)</f>
        <v>0</v>
      </c>
      <c r="K11" s="83">
        <f t="shared" si="2"/>
        <v>0.43697906078471233</v>
      </c>
      <c r="T11" s="70">
        <f>SUM(T125:T152)+VALUE([1]Wahlkarten!S11)</f>
        <v>28</v>
      </c>
      <c r="U11" s="70">
        <f>SUM(U125:U152)+VALUE([1]Wahlkarten!R11)</f>
        <v>28</v>
      </c>
      <c r="V11" s="7">
        <f t="shared" si="4"/>
        <v>0</v>
      </c>
    </row>
    <row r="12" spans="1:22" x14ac:dyDescent="0.4">
      <c r="A12" s="3"/>
      <c r="B12" s="5" t="s">
        <v>10</v>
      </c>
      <c r="C12" s="70">
        <v>13603</v>
      </c>
      <c r="D12" s="70">
        <f>SUM(D153:D184)+VALUE(Wahlkarten!C12)</f>
        <v>5124</v>
      </c>
      <c r="E12" s="70">
        <f>SUM(E153:E184)+VALUE(Wahlkarten!D12)</f>
        <v>29</v>
      </c>
      <c r="F12" s="70">
        <f t="shared" si="3"/>
        <v>5095</v>
      </c>
      <c r="G12" s="70">
        <f>SUM(G153:G184)+VALUE(Wahlkarten!F12)</f>
        <v>3486</v>
      </c>
      <c r="H12" s="70">
        <f>SUM(H153:H184)+VALUE(Wahlkarten!G12)</f>
        <v>1289</v>
      </c>
      <c r="I12" s="70">
        <f>SUM(I153:I184)+VALUE(Wahlkarten!H12)</f>
        <v>224</v>
      </c>
      <c r="J12" s="70">
        <f>SUM(J153:J184)+VALUE(Wahlkarten!I12)</f>
        <v>96</v>
      </c>
      <c r="K12" s="83">
        <f t="shared" si="2"/>
        <v>0.37668161434977576</v>
      </c>
      <c r="L12" s="101" t="s">
        <v>438</v>
      </c>
      <c r="T12" s="70">
        <f>SUM(T153:T184)</f>
        <v>32</v>
      </c>
      <c r="U12" s="70">
        <f>SUM(U153:U184)</f>
        <v>32</v>
      </c>
      <c r="V12" s="7">
        <f t="shared" si="4"/>
        <v>0</v>
      </c>
    </row>
    <row r="13" spans="1:22" x14ac:dyDescent="0.4">
      <c r="A13" s="1"/>
      <c r="B13" s="1"/>
      <c r="C13" s="263"/>
      <c r="D13" s="263"/>
      <c r="E13" s="264"/>
      <c r="F13" s="66"/>
      <c r="G13" s="263"/>
      <c r="H13" s="263"/>
      <c r="I13" s="263"/>
      <c r="J13" s="263"/>
    </row>
    <row r="14" spans="1:22" x14ac:dyDescent="0.4">
      <c r="A14" s="6" t="s">
        <v>11</v>
      </c>
      <c r="B14" s="167" t="s">
        <v>12</v>
      </c>
      <c r="C14" s="71">
        <v>1147</v>
      </c>
      <c r="D14" s="71">
        <v>391</v>
      </c>
      <c r="E14" s="71">
        <v>5</v>
      </c>
      <c r="F14" s="245">
        <f t="shared" ref="F14:F77" si="5">+D14-E14</f>
        <v>386</v>
      </c>
      <c r="G14" s="98">
        <v>338</v>
      </c>
      <c r="H14" s="99">
        <v>27</v>
      </c>
      <c r="I14" s="72">
        <v>21</v>
      </c>
      <c r="J14" s="267"/>
      <c r="K14" s="83">
        <f t="shared" ref="K14:K77" si="6">+D14/C14</f>
        <v>0.34088927637314737</v>
      </c>
      <c r="L14" s="102">
        <f>G14+H14+I14+J14-F14</f>
        <v>0</v>
      </c>
      <c r="T14">
        <v>1</v>
      </c>
      <c r="U14">
        <f t="shared" ref="U14:U45" si="7">IF(F14&gt;0,1,0)</f>
        <v>1</v>
      </c>
    </row>
    <row r="15" spans="1:22" x14ac:dyDescent="0.4">
      <c r="A15" s="6" t="s">
        <v>13</v>
      </c>
      <c r="B15" s="167" t="s">
        <v>14</v>
      </c>
      <c r="C15" s="71">
        <v>190</v>
      </c>
      <c r="D15" s="71">
        <v>76</v>
      </c>
      <c r="E15" s="71">
        <v>2</v>
      </c>
      <c r="F15" s="245">
        <f t="shared" si="5"/>
        <v>74</v>
      </c>
      <c r="G15" s="98">
        <v>52</v>
      </c>
      <c r="H15" s="99">
        <v>11</v>
      </c>
      <c r="I15" s="72">
        <v>11</v>
      </c>
      <c r="J15" s="267"/>
      <c r="K15" s="83">
        <f t="shared" si="6"/>
        <v>0.4</v>
      </c>
      <c r="L15" s="102">
        <f t="shared" ref="L15:L78" si="8">G15+H15+I15+J15-F15</f>
        <v>0</v>
      </c>
      <c r="T15">
        <v>1</v>
      </c>
      <c r="U15">
        <f t="shared" si="7"/>
        <v>1</v>
      </c>
    </row>
    <row r="16" spans="1:22" x14ac:dyDescent="0.4">
      <c r="A16" s="6" t="s">
        <v>15</v>
      </c>
      <c r="B16" s="167" t="s">
        <v>16</v>
      </c>
      <c r="C16" s="71">
        <v>272</v>
      </c>
      <c r="D16" s="71">
        <v>106</v>
      </c>
      <c r="E16" s="71">
        <v>2</v>
      </c>
      <c r="F16" s="245">
        <f t="shared" si="5"/>
        <v>104</v>
      </c>
      <c r="G16" s="98">
        <v>73</v>
      </c>
      <c r="H16" s="99">
        <v>29</v>
      </c>
      <c r="I16" s="72">
        <v>2</v>
      </c>
      <c r="J16" s="267"/>
      <c r="K16" s="83">
        <f t="shared" si="6"/>
        <v>0.38970588235294118</v>
      </c>
      <c r="L16" s="102">
        <f t="shared" si="8"/>
        <v>0</v>
      </c>
      <c r="T16">
        <v>1</v>
      </c>
      <c r="U16">
        <f t="shared" si="7"/>
        <v>1</v>
      </c>
    </row>
    <row r="17" spans="1:21" x14ac:dyDescent="0.4">
      <c r="A17" s="6" t="s">
        <v>17</v>
      </c>
      <c r="B17" s="167" t="s">
        <v>18</v>
      </c>
      <c r="C17" s="71">
        <v>279</v>
      </c>
      <c r="D17" s="71">
        <v>159</v>
      </c>
      <c r="E17" s="71">
        <v>1</v>
      </c>
      <c r="F17" s="245">
        <f t="shared" si="5"/>
        <v>158</v>
      </c>
      <c r="G17" s="98">
        <v>156</v>
      </c>
      <c r="H17" s="99">
        <v>2</v>
      </c>
      <c r="I17" s="72">
        <v>0</v>
      </c>
      <c r="J17" s="267"/>
      <c r="K17" s="83">
        <f t="shared" si="6"/>
        <v>0.56989247311827962</v>
      </c>
      <c r="L17" s="102">
        <f t="shared" si="8"/>
        <v>0</v>
      </c>
      <c r="T17">
        <v>1</v>
      </c>
      <c r="U17">
        <f t="shared" si="7"/>
        <v>1</v>
      </c>
    </row>
    <row r="18" spans="1:21" x14ac:dyDescent="0.4">
      <c r="A18" s="6" t="s">
        <v>19</v>
      </c>
      <c r="B18" s="167" t="s">
        <v>20</v>
      </c>
      <c r="C18" s="71">
        <v>295</v>
      </c>
      <c r="D18" s="71">
        <v>130</v>
      </c>
      <c r="E18" s="71">
        <v>3</v>
      </c>
      <c r="F18" s="245">
        <f t="shared" si="5"/>
        <v>127</v>
      </c>
      <c r="G18" s="98">
        <v>101</v>
      </c>
      <c r="H18" s="99">
        <v>26</v>
      </c>
      <c r="I18" s="72">
        <v>0</v>
      </c>
      <c r="J18" s="267"/>
      <c r="K18" s="83">
        <f t="shared" si="6"/>
        <v>0.44067796610169491</v>
      </c>
      <c r="L18" s="102">
        <f t="shared" si="8"/>
        <v>0</v>
      </c>
      <c r="T18">
        <v>1</v>
      </c>
      <c r="U18">
        <f t="shared" si="7"/>
        <v>1</v>
      </c>
    </row>
    <row r="19" spans="1:21" x14ac:dyDescent="0.4">
      <c r="A19" s="6" t="s">
        <v>21</v>
      </c>
      <c r="B19" s="167" t="s">
        <v>22</v>
      </c>
      <c r="C19" s="71">
        <v>241</v>
      </c>
      <c r="D19" s="71">
        <v>83</v>
      </c>
      <c r="E19" s="71">
        <v>2</v>
      </c>
      <c r="F19" s="245">
        <f t="shared" si="5"/>
        <v>81</v>
      </c>
      <c r="G19" s="98">
        <v>67</v>
      </c>
      <c r="H19" s="99">
        <v>13</v>
      </c>
      <c r="I19" s="72">
        <v>1</v>
      </c>
      <c r="J19" s="267"/>
      <c r="K19" s="83">
        <f t="shared" si="6"/>
        <v>0.34439834024896265</v>
      </c>
      <c r="L19" s="102">
        <f t="shared" si="8"/>
        <v>0</v>
      </c>
      <c r="T19">
        <v>1</v>
      </c>
      <c r="U19">
        <f t="shared" si="7"/>
        <v>1</v>
      </c>
    </row>
    <row r="20" spans="1:21" x14ac:dyDescent="0.4">
      <c r="A20" s="6" t="s">
        <v>23</v>
      </c>
      <c r="B20" s="167" t="s">
        <v>24</v>
      </c>
      <c r="C20" s="71">
        <v>125</v>
      </c>
      <c r="D20" s="71">
        <v>88</v>
      </c>
      <c r="E20" s="71">
        <v>0</v>
      </c>
      <c r="F20" s="245">
        <f t="shared" si="5"/>
        <v>88</v>
      </c>
      <c r="G20" s="98">
        <v>55</v>
      </c>
      <c r="H20" s="99">
        <v>28</v>
      </c>
      <c r="I20" s="72">
        <v>5</v>
      </c>
      <c r="J20" s="267"/>
      <c r="K20" s="83">
        <f t="shared" si="6"/>
        <v>0.70399999999999996</v>
      </c>
      <c r="L20" s="102">
        <f t="shared" si="8"/>
        <v>0</v>
      </c>
      <c r="T20">
        <v>1</v>
      </c>
      <c r="U20">
        <f t="shared" si="7"/>
        <v>1</v>
      </c>
    </row>
    <row r="21" spans="1:21" x14ac:dyDescent="0.4">
      <c r="A21" s="6" t="s">
        <v>25</v>
      </c>
      <c r="B21" s="167" t="s">
        <v>26</v>
      </c>
      <c r="C21" s="71">
        <v>280</v>
      </c>
      <c r="D21" s="71">
        <v>158</v>
      </c>
      <c r="E21" s="71">
        <v>1</v>
      </c>
      <c r="F21" s="245">
        <f t="shared" si="5"/>
        <v>157</v>
      </c>
      <c r="G21" s="98">
        <v>147</v>
      </c>
      <c r="H21" s="99">
        <v>6</v>
      </c>
      <c r="I21" s="72">
        <v>4</v>
      </c>
      <c r="J21" s="267"/>
      <c r="K21" s="83">
        <f t="shared" si="6"/>
        <v>0.56428571428571428</v>
      </c>
      <c r="L21" s="102">
        <f t="shared" si="8"/>
        <v>0</v>
      </c>
      <c r="T21">
        <v>1</v>
      </c>
      <c r="U21">
        <f t="shared" si="7"/>
        <v>1</v>
      </c>
    </row>
    <row r="22" spans="1:21" x14ac:dyDescent="0.4">
      <c r="A22" s="6" t="s">
        <v>27</v>
      </c>
      <c r="B22" s="167" t="s">
        <v>28</v>
      </c>
      <c r="C22" s="71">
        <v>54</v>
      </c>
      <c r="D22" s="71">
        <v>30</v>
      </c>
      <c r="E22" s="71">
        <v>0</v>
      </c>
      <c r="F22" s="245">
        <f t="shared" si="5"/>
        <v>30</v>
      </c>
      <c r="G22" s="98">
        <v>28</v>
      </c>
      <c r="H22" s="99">
        <v>2</v>
      </c>
      <c r="I22" s="72"/>
      <c r="J22" s="267"/>
      <c r="K22" s="83">
        <f t="shared" si="6"/>
        <v>0.55555555555555558</v>
      </c>
      <c r="L22" s="102">
        <f t="shared" si="8"/>
        <v>0</v>
      </c>
      <c r="T22">
        <v>1</v>
      </c>
      <c r="U22">
        <f t="shared" si="7"/>
        <v>1</v>
      </c>
    </row>
    <row r="23" spans="1:21" x14ac:dyDescent="0.4">
      <c r="A23" s="6" t="s">
        <v>29</v>
      </c>
      <c r="B23" s="167" t="s">
        <v>30</v>
      </c>
      <c r="C23" s="71">
        <v>451</v>
      </c>
      <c r="D23" s="71">
        <v>176</v>
      </c>
      <c r="E23" s="71">
        <v>3</v>
      </c>
      <c r="F23" s="245">
        <f t="shared" si="5"/>
        <v>173</v>
      </c>
      <c r="G23" s="98">
        <v>61</v>
      </c>
      <c r="H23" s="99">
        <v>103</v>
      </c>
      <c r="I23" s="72">
        <v>9</v>
      </c>
      <c r="J23" s="267"/>
      <c r="K23" s="83">
        <f t="shared" si="6"/>
        <v>0.3902439024390244</v>
      </c>
      <c r="L23" s="102">
        <f t="shared" si="8"/>
        <v>0</v>
      </c>
      <c r="T23">
        <v>1</v>
      </c>
      <c r="U23">
        <f t="shared" si="7"/>
        <v>1</v>
      </c>
    </row>
    <row r="24" spans="1:21" x14ac:dyDescent="0.4">
      <c r="A24" s="6" t="s">
        <v>31</v>
      </c>
      <c r="B24" s="167" t="s">
        <v>32</v>
      </c>
      <c r="C24" s="71">
        <v>202</v>
      </c>
      <c r="D24" s="71">
        <v>63</v>
      </c>
      <c r="E24" s="71">
        <v>0</v>
      </c>
      <c r="F24" s="245">
        <f t="shared" si="5"/>
        <v>63</v>
      </c>
      <c r="G24" s="98">
        <v>50</v>
      </c>
      <c r="H24" s="99">
        <v>11</v>
      </c>
      <c r="I24" s="72">
        <v>2</v>
      </c>
      <c r="J24" s="267"/>
      <c r="K24" s="83">
        <f t="shared" si="6"/>
        <v>0.31188118811881188</v>
      </c>
      <c r="L24" s="102">
        <f t="shared" si="8"/>
        <v>0</v>
      </c>
      <c r="T24">
        <v>1</v>
      </c>
      <c r="U24">
        <f t="shared" si="7"/>
        <v>1</v>
      </c>
    </row>
    <row r="25" spans="1:21" x14ac:dyDescent="0.4">
      <c r="A25" s="6" t="s">
        <v>33</v>
      </c>
      <c r="B25" s="167" t="s">
        <v>34</v>
      </c>
      <c r="C25" s="71">
        <v>102</v>
      </c>
      <c r="D25" s="71">
        <v>57</v>
      </c>
      <c r="E25" s="71">
        <v>0</v>
      </c>
      <c r="F25" s="245">
        <f t="shared" si="5"/>
        <v>57</v>
      </c>
      <c r="G25" s="98">
        <v>38</v>
      </c>
      <c r="H25" s="99">
        <v>17</v>
      </c>
      <c r="I25" s="72">
        <v>2</v>
      </c>
      <c r="J25" s="267"/>
      <c r="K25" s="83">
        <f t="shared" si="6"/>
        <v>0.55882352941176472</v>
      </c>
      <c r="L25" s="102">
        <f t="shared" si="8"/>
        <v>0</v>
      </c>
      <c r="T25">
        <v>1</v>
      </c>
      <c r="U25">
        <f t="shared" si="7"/>
        <v>1</v>
      </c>
    </row>
    <row r="26" spans="1:21" x14ac:dyDescent="0.4">
      <c r="A26" s="6" t="s">
        <v>35</v>
      </c>
      <c r="B26" s="167" t="s">
        <v>36</v>
      </c>
      <c r="C26" s="71">
        <v>273</v>
      </c>
      <c r="D26" s="71">
        <v>192</v>
      </c>
      <c r="E26" s="71">
        <v>4</v>
      </c>
      <c r="F26" s="245">
        <f t="shared" si="5"/>
        <v>188</v>
      </c>
      <c r="G26" s="98">
        <v>155</v>
      </c>
      <c r="H26" s="99">
        <v>31</v>
      </c>
      <c r="I26" s="72">
        <v>2</v>
      </c>
      <c r="J26" s="267"/>
      <c r="K26" s="83">
        <f t="shared" si="6"/>
        <v>0.70329670329670335</v>
      </c>
      <c r="L26" s="102">
        <f t="shared" si="8"/>
        <v>0</v>
      </c>
      <c r="T26">
        <v>1</v>
      </c>
      <c r="U26">
        <f t="shared" si="7"/>
        <v>1</v>
      </c>
    </row>
    <row r="27" spans="1:21" x14ac:dyDescent="0.4">
      <c r="A27" s="6" t="s">
        <v>37</v>
      </c>
      <c r="B27" s="167" t="s">
        <v>38</v>
      </c>
      <c r="C27" s="71">
        <v>223</v>
      </c>
      <c r="D27" s="71">
        <v>100</v>
      </c>
      <c r="E27" s="71">
        <v>4</v>
      </c>
      <c r="F27" s="245">
        <f t="shared" si="5"/>
        <v>96</v>
      </c>
      <c r="G27" s="98">
        <v>88</v>
      </c>
      <c r="H27" s="99">
        <v>8</v>
      </c>
      <c r="I27" s="72">
        <v>0</v>
      </c>
      <c r="J27" s="267"/>
      <c r="K27" s="83">
        <f t="shared" si="6"/>
        <v>0.44843049327354262</v>
      </c>
      <c r="L27" s="102">
        <f t="shared" si="8"/>
        <v>0</v>
      </c>
      <c r="T27">
        <v>1</v>
      </c>
      <c r="U27">
        <f t="shared" si="7"/>
        <v>1</v>
      </c>
    </row>
    <row r="28" spans="1:21" x14ac:dyDescent="0.4">
      <c r="A28" s="6" t="s">
        <v>39</v>
      </c>
      <c r="B28" s="167" t="s">
        <v>40</v>
      </c>
      <c r="C28" s="71">
        <v>430</v>
      </c>
      <c r="D28" s="71">
        <v>95</v>
      </c>
      <c r="E28" s="71">
        <v>2</v>
      </c>
      <c r="F28" s="245">
        <f t="shared" si="5"/>
        <v>93</v>
      </c>
      <c r="G28" s="98">
        <v>87</v>
      </c>
      <c r="H28" s="99">
        <v>3</v>
      </c>
      <c r="I28" s="72">
        <v>3</v>
      </c>
      <c r="J28" s="267"/>
      <c r="K28" s="83">
        <f t="shared" si="6"/>
        <v>0.22093023255813954</v>
      </c>
      <c r="L28" s="102">
        <f t="shared" si="8"/>
        <v>0</v>
      </c>
      <c r="R28" t="s">
        <v>483</v>
      </c>
      <c r="T28">
        <v>1</v>
      </c>
      <c r="U28">
        <f t="shared" si="7"/>
        <v>1</v>
      </c>
    </row>
    <row r="29" spans="1:21" x14ac:dyDescent="0.4">
      <c r="A29" s="6" t="s">
        <v>41</v>
      </c>
      <c r="B29" s="167" t="s">
        <v>42</v>
      </c>
      <c r="C29" s="71">
        <v>452</v>
      </c>
      <c r="D29" s="71">
        <v>208</v>
      </c>
      <c r="E29" s="71">
        <v>2</v>
      </c>
      <c r="F29" s="245">
        <f t="shared" si="5"/>
        <v>206</v>
      </c>
      <c r="G29" s="98">
        <v>182</v>
      </c>
      <c r="H29" s="99">
        <v>16</v>
      </c>
      <c r="I29" s="72">
        <v>8</v>
      </c>
      <c r="J29" s="267"/>
      <c r="K29" s="83">
        <f t="shared" si="6"/>
        <v>0.46017699115044247</v>
      </c>
      <c r="L29" s="102">
        <f t="shared" si="8"/>
        <v>0</v>
      </c>
      <c r="T29">
        <v>1</v>
      </c>
      <c r="U29">
        <f t="shared" si="7"/>
        <v>1</v>
      </c>
    </row>
    <row r="30" spans="1:21" x14ac:dyDescent="0.4">
      <c r="A30" s="6" t="s">
        <v>43</v>
      </c>
      <c r="B30" s="167" t="s">
        <v>44</v>
      </c>
      <c r="C30" s="71">
        <v>295</v>
      </c>
      <c r="D30" s="71">
        <v>159</v>
      </c>
      <c r="E30" s="71">
        <v>3</v>
      </c>
      <c r="F30" s="245">
        <f t="shared" si="5"/>
        <v>156</v>
      </c>
      <c r="G30" s="98">
        <v>144</v>
      </c>
      <c r="H30" s="99">
        <v>5</v>
      </c>
      <c r="I30" s="72">
        <v>7</v>
      </c>
      <c r="J30" s="267"/>
      <c r="K30" s="83">
        <f t="shared" si="6"/>
        <v>0.53898305084745768</v>
      </c>
      <c r="L30" s="102">
        <f t="shared" si="8"/>
        <v>0</v>
      </c>
      <c r="T30">
        <v>1</v>
      </c>
      <c r="U30">
        <f t="shared" si="7"/>
        <v>1</v>
      </c>
    </row>
    <row r="31" spans="1:21" x14ac:dyDescent="0.4">
      <c r="A31" s="6" t="s">
        <v>45</v>
      </c>
      <c r="B31" s="167" t="s">
        <v>46</v>
      </c>
      <c r="C31" s="71">
        <v>215</v>
      </c>
      <c r="D31" s="71">
        <v>106</v>
      </c>
      <c r="E31" s="71">
        <v>0</v>
      </c>
      <c r="F31" s="245">
        <f t="shared" si="5"/>
        <v>106</v>
      </c>
      <c r="G31" s="98">
        <v>51</v>
      </c>
      <c r="H31" s="99">
        <v>55</v>
      </c>
      <c r="I31" s="72">
        <v>0</v>
      </c>
      <c r="J31" s="267"/>
      <c r="K31" s="83">
        <f t="shared" si="6"/>
        <v>0.49302325581395351</v>
      </c>
      <c r="L31" s="102">
        <f t="shared" si="8"/>
        <v>0</v>
      </c>
      <c r="T31">
        <v>1</v>
      </c>
      <c r="U31">
        <f t="shared" si="7"/>
        <v>1</v>
      </c>
    </row>
    <row r="32" spans="1:21" x14ac:dyDescent="0.4">
      <c r="A32" s="6" t="s">
        <v>47</v>
      </c>
      <c r="B32" s="167" t="s">
        <v>48</v>
      </c>
      <c r="C32" s="71">
        <v>178</v>
      </c>
      <c r="D32" s="71">
        <v>98</v>
      </c>
      <c r="E32" s="71">
        <v>0</v>
      </c>
      <c r="F32" s="245">
        <f t="shared" si="5"/>
        <v>98</v>
      </c>
      <c r="G32" s="98">
        <v>78</v>
      </c>
      <c r="H32" s="99">
        <v>14</v>
      </c>
      <c r="I32" s="72">
        <v>6</v>
      </c>
      <c r="J32" s="267"/>
      <c r="K32" s="83">
        <f t="shared" si="6"/>
        <v>0.550561797752809</v>
      </c>
      <c r="L32" s="102">
        <f t="shared" si="8"/>
        <v>0</v>
      </c>
      <c r="T32">
        <v>1</v>
      </c>
      <c r="U32">
        <f t="shared" si="7"/>
        <v>1</v>
      </c>
    </row>
    <row r="33" spans="1:21" x14ac:dyDescent="0.4">
      <c r="A33" s="6" t="s">
        <v>49</v>
      </c>
      <c r="B33" s="167" t="s">
        <v>50</v>
      </c>
      <c r="C33" s="71">
        <v>186</v>
      </c>
      <c r="D33" s="71">
        <v>73</v>
      </c>
      <c r="E33" s="71">
        <v>1</v>
      </c>
      <c r="F33" s="245">
        <f t="shared" si="5"/>
        <v>72</v>
      </c>
      <c r="G33" s="98">
        <v>67</v>
      </c>
      <c r="H33" s="99">
        <v>2</v>
      </c>
      <c r="I33" s="72">
        <v>3</v>
      </c>
      <c r="J33" s="267"/>
      <c r="K33" s="83">
        <f t="shared" si="6"/>
        <v>0.39247311827956988</v>
      </c>
      <c r="L33" s="102">
        <f t="shared" si="8"/>
        <v>0</v>
      </c>
      <c r="T33">
        <v>1</v>
      </c>
      <c r="U33">
        <f t="shared" si="7"/>
        <v>1</v>
      </c>
    </row>
    <row r="34" spans="1:21" x14ac:dyDescent="0.4">
      <c r="A34" s="6" t="s">
        <v>51</v>
      </c>
      <c r="B34" s="167" t="s">
        <v>52</v>
      </c>
      <c r="C34" s="71">
        <v>281</v>
      </c>
      <c r="D34" s="71">
        <v>112</v>
      </c>
      <c r="E34" s="71">
        <v>0</v>
      </c>
      <c r="F34" s="245">
        <f t="shared" si="5"/>
        <v>112</v>
      </c>
      <c r="G34" s="98">
        <v>73</v>
      </c>
      <c r="H34" s="99">
        <v>38</v>
      </c>
      <c r="I34" s="72">
        <v>1</v>
      </c>
      <c r="J34" s="267"/>
      <c r="K34" s="83">
        <f t="shared" si="6"/>
        <v>0.39857651245551601</v>
      </c>
      <c r="L34" s="102">
        <f t="shared" si="8"/>
        <v>0</v>
      </c>
      <c r="T34">
        <v>1</v>
      </c>
      <c r="U34">
        <f t="shared" si="7"/>
        <v>1</v>
      </c>
    </row>
    <row r="35" spans="1:21" x14ac:dyDescent="0.4">
      <c r="A35" s="6" t="s">
        <v>53</v>
      </c>
      <c r="B35" s="167" t="s">
        <v>54</v>
      </c>
      <c r="C35" s="71">
        <v>110</v>
      </c>
      <c r="D35" s="71">
        <v>35</v>
      </c>
      <c r="E35" s="71">
        <v>0</v>
      </c>
      <c r="F35" s="245">
        <f t="shared" si="5"/>
        <v>35</v>
      </c>
      <c r="G35" s="98">
        <v>25</v>
      </c>
      <c r="H35" s="99">
        <v>9</v>
      </c>
      <c r="I35" s="72">
        <v>1</v>
      </c>
      <c r="J35" s="267"/>
      <c r="K35" s="83">
        <f t="shared" si="6"/>
        <v>0.31818181818181818</v>
      </c>
      <c r="L35" s="102">
        <f t="shared" si="8"/>
        <v>0</v>
      </c>
      <c r="T35">
        <v>1</v>
      </c>
      <c r="U35">
        <f t="shared" si="7"/>
        <v>1</v>
      </c>
    </row>
    <row r="36" spans="1:21" x14ac:dyDescent="0.4">
      <c r="A36" s="6" t="s">
        <v>55</v>
      </c>
      <c r="B36" s="167" t="s">
        <v>56</v>
      </c>
      <c r="C36" s="71">
        <v>211</v>
      </c>
      <c r="D36" s="71">
        <v>85</v>
      </c>
      <c r="E36" s="71">
        <v>1</v>
      </c>
      <c r="F36" s="245">
        <f t="shared" si="5"/>
        <v>84</v>
      </c>
      <c r="G36" s="98">
        <v>76</v>
      </c>
      <c r="H36" s="99">
        <v>5</v>
      </c>
      <c r="I36" s="72">
        <v>3</v>
      </c>
      <c r="J36" s="267"/>
      <c r="K36" s="83">
        <f t="shared" si="6"/>
        <v>0.40284360189573459</v>
      </c>
      <c r="L36" s="102">
        <f t="shared" si="8"/>
        <v>0</v>
      </c>
      <c r="T36">
        <v>1</v>
      </c>
      <c r="U36">
        <f t="shared" si="7"/>
        <v>1</v>
      </c>
    </row>
    <row r="37" spans="1:21" x14ac:dyDescent="0.4">
      <c r="A37" s="6" t="s">
        <v>57</v>
      </c>
      <c r="B37" s="167" t="s">
        <v>58</v>
      </c>
      <c r="C37" s="71">
        <v>136</v>
      </c>
      <c r="D37" s="71">
        <v>79</v>
      </c>
      <c r="E37" s="71">
        <v>0</v>
      </c>
      <c r="F37" s="245">
        <f t="shared" si="5"/>
        <v>79</v>
      </c>
      <c r="G37" s="98">
        <v>65</v>
      </c>
      <c r="H37" s="99">
        <v>14</v>
      </c>
      <c r="I37" s="72">
        <v>0</v>
      </c>
      <c r="J37" s="267"/>
      <c r="K37" s="83">
        <f t="shared" si="6"/>
        <v>0.58088235294117652</v>
      </c>
      <c r="L37" s="102">
        <f t="shared" si="8"/>
        <v>0</v>
      </c>
      <c r="T37">
        <v>1</v>
      </c>
      <c r="U37">
        <f t="shared" si="7"/>
        <v>1</v>
      </c>
    </row>
    <row r="38" spans="1:21" x14ac:dyDescent="0.4">
      <c r="A38" s="6" t="s">
        <v>59</v>
      </c>
      <c r="B38" s="167" t="s">
        <v>60</v>
      </c>
      <c r="C38" s="71">
        <v>100</v>
      </c>
      <c r="D38" s="71">
        <v>54</v>
      </c>
      <c r="E38" s="71">
        <v>0</v>
      </c>
      <c r="F38" s="245">
        <f t="shared" si="5"/>
        <v>54</v>
      </c>
      <c r="G38" s="98">
        <v>46</v>
      </c>
      <c r="H38" s="99">
        <v>8</v>
      </c>
      <c r="I38" s="72">
        <v>0</v>
      </c>
      <c r="J38" s="267"/>
      <c r="K38" s="83">
        <f t="shared" si="6"/>
        <v>0.54</v>
      </c>
      <c r="L38" s="102">
        <f t="shared" si="8"/>
        <v>0</v>
      </c>
      <c r="T38">
        <v>1</v>
      </c>
      <c r="U38">
        <f t="shared" si="7"/>
        <v>1</v>
      </c>
    </row>
    <row r="39" spans="1:21" x14ac:dyDescent="0.4">
      <c r="A39" s="6" t="s">
        <v>61</v>
      </c>
      <c r="B39" s="168" t="s">
        <v>62</v>
      </c>
      <c r="C39" s="71">
        <v>141</v>
      </c>
      <c r="D39" s="71">
        <v>100</v>
      </c>
      <c r="E39" s="71">
        <v>3</v>
      </c>
      <c r="F39" s="245">
        <f t="shared" si="5"/>
        <v>97</v>
      </c>
      <c r="G39" s="98">
        <v>80</v>
      </c>
      <c r="H39" s="99">
        <v>8</v>
      </c>
      <c r="I39" s="72">
        <v>6</v>
      </c>
      <c r="J39" s="267">
        <v>3</v>
      </c>
      <c r="K39" s="83">
        <f t="shared" si="6"/>
        <v>0.70921985815602839</v>
      </c>
      <c r="L39" s="102">
        <f t="shared" si="8"/>
        <v>0</v>
      </c>
      <c r="T39">
        <v>1</v>
      </c>
      <c r="U39">
        <f t="shared" si="7"/>
        <v>1</v>
      </c>
    </row>
    <row r="40" spans="1:21" x14ac:dyDescent="0.4">
      <c r="A40" s="6" t="s">
        <v>63</v>
      </c>
      <c r="B40" s="168" t="s">
        <v>64</v>
      </c>
      <c r="C40" s="71">
        <v>272</v>
      </c>
      <c r="D40" s="71">
        <v>105</v>
      </c>
      <c r="E40" s="71">
        <v>1</v>
      </c>
      <c r="F40" s="245">
        <f t="shared" si="5"/>
        <v>104</v>
      </c>
      <c r="G40" s="98">
        <v>52</v>
      </c>
      <c r="H40" s="99">
        <v>50</v>
      </c>
      <c r="I40" s="72">
        <v>0</v>
      </c>
      <c r="J40" s="267">
        <v>2</v>
      </c>
      <c r="K40" s="83">
        <f t="shared" si="6"/>
        <v>0.3860294117647059</v>
      </c>
      <c r="L40" s="102">
        <f t="shared" si="8"/>
        <v>0</v>
      </c>
      <c r="T40">
        <v>1</v>
      </c>
      <c r="U40">
        <f t="shared" si="7"/>
        <v>1</v>
      </c>
    </row>
    <row r="41" spans="1:21" x14ac:dyDescent="0.4">
      <c r="A41" s="6" t="s">
        <v>65</v>
      </c>
      <c r="B41" s="168" t="s">
        <v>66</v>
      </c>
      <c r="C41" s="71">
        <v>389</v>
      </c>
      <c r="D41" s="71">
        <v>108</v>
      </c>
      <c r="E41" s="71">
        <v>0</v>
      </c>
      <c r="F41" s="245">
        <f t="shared" si="5"/>
        <v>108</v>
      </c>
      <c r="G41" s="98">
        <v>82</v>
      </c>
      <c r="H41" s="99">
        <v>17</v>
      </c>
      <c r="I41" s="72">
        <v>5</v>
      </c>
      <c r="J41" s="267">
        <v>4</v>
      </c>
      <c r="K41" s="83">
        <f t="shared" si="6"/>
        <v>0.27763496143958871</v>
      </c>
      <c r="L41" s="102">
        <f t="shared" si="8"/>
        <v>0</v>
      </c>
      <c r="T41">
        <v>1</v>
      </c>
      <c r="U41">
        <f t="shared" si="7"/>
        <v>1</v>
      </c>
    </row>
    <row r="42" spans="1:21" x14ac:dyDescent="0.4">
      <c r="A42" s="6" t="s">
        <v>67</v>
      </c>
      <c r="B42" s="168" t="s">
        <v>68</v>
      </c>
      <c r="C42" s="71">
        <v>373</v>
      </c>
      <c r="D42" s="71">
        <v>209</v>
      </c>
      <c r="E42" s="71">
        <v>2</v>
      </c>
      <c r="F42" s="245">
        <f t="shared" si="5"/>
        <v>207</v>
      </c>
      <c r="G42" s="98">
        <v>185</v>
      </c>
      <c r="H42" s="99">
        <v>18</v>
      </c>
      <c r="I42" s="72">
        <v>3</v>
      </c>
      <c r="J42" s="267">
        <v>1</v>
      </c>
      <c r="K42" s="83">
        <f t="shared" si="6"/>
        <v>0.56032171581769441</v>
      </c>
      <c r="L42" s="102">
        <f t="shared" si="8"/>
        <v>0</v>
      </c>
      <c r="T42">
        <v>1</v>
      </c>
      <c r="U42">
        <f t="shared" si="7"/>
        <v>1</v>
      </c>
    </row>
    <row r="43" spans="1:21" x14ac:dyDescent="0.4">
      <c r="A43" s="6" t="s">
        <v>69</v>
      </c>
      <c r="B43" s="168" t="s">
        <v>70</v>
      </c>
      <c r="C43" s="71">
        <v>421</v>
      </c>
      <c r="D43" s="71">
        <v>181</v>
      </c>
      <c r="E43" s="71">
        <v>0</v>
      </c>
      <c r="F43" s="245">
        <f t="shared" si="5"/>
        <v>181</v>
      </c>
      <c r="G43" s="98">
        <v>138</v>
      </c>
      <c r="H43" s="99">
        <v>35</v>
      </c>
      <c r="I43" s="72">
        <v>7</v>
      </c>
      <c r="J43" s="267">
        <v>1</v>
      </c>
      <c r="K43" s="83">
        <f t="shared" si="6"/>
        <v>0.42992874109263657</v>
      </c>
      <c r="L43" s="102">
        <f t="shared" si="8"/>
        <v>0</v>
      </c>
      <c r="T43">
        <v>1</v>
      </c>
      <c r="U43">
        <f t="shared" si="7"/>
        <v>1</v>
      </c>
    </row>
    <row r="44" spans="1:21" x14ac:dyDescent="0.4">
      <c r="A44" s="6" t="s">
        <v>71</v>
      </c>
      <c r="B44" s="168" t="s">
        <v>72</v>
      </c>
      <c r="C44" s="71">
        <v>150</v>
      </c>
      <c r="D44" s="71">
        <v>69</v>
      </c>
      <c r="E44" s="71">
        <v>0</v>
      </c>
      <c r="F44" s="245">
        <f t="shared" si="5"/>
        <v>69</v>
      </c>
      <c r="G44" s="98">
        <v>53</v>
      </c>
      <c r="H44" s="99">
        <v>15</v>
      </c>
      <c r="I44" s="72">
        <v>0</v>
      </c>
      <c r="J44" s="267">
        <v>1</v>
      </c>
      <c r="K44" s="83">
        <f t="shared" si="6"/>
        <v>0.46</v>
      </c>
      <c r="L44" s="102">
        <f t="shared" si="8"/>
        <v>0</v>
      </c>
      <c r="T44">
        <v>1</v>
      </c>
      <c r="U44">
        <f t="shared" si="7"/>
        <v>1</v>
      </c>
    </row>
    <row r="45" spans="1:21" x14ac:dyDescent="0.4">
      <c r="A45" s="6" t="s">
        <v>73</v>
      </c>
      <c r="B45" s="168" t="s">
        <v>74</v>
      </c>
      <c r="C45" s="71">
        <v>778</v>
      </c>
      <c r="D45" s="71">
        <v>277</v>
      </c>
      <c r="E45" s="71">
        <v>1</v>
      </c>
      <c r="F45" s="245">
        <f t="shared" si="5"/>
        <v>276</v>
      </c>
      <c r="G45" s="98">
        <v>186</v>
      </c>
      <c r="H45" s="99">
        <v>83</v>
      </c>
      <c r="I45" s="72">
        <v>4</v>
      </c>
      <c r="J45" s="267">
        <v>3</v>
      </c>
      <c r="K45" s="83">
        <f t="shared" si="6"/>
        <v>0.35604113110539848</v>
      </c>
      <c r="L45" s="102">
        <f t="shared" si="8"/>
        <v>0</v>
      </c>
      <c r="T45">
        <v>1</v>
      </c>
      <c r="U45">
        <f t="shared" si="7"/>
        <v>1</v>
      </c>
    </row>
    <row r="46" spans="1:21" x14ac:dyDescent="0.4">
      <c r="A46" s="6" t="s">
        <v>75</v>
      </c>
      <c r="B46" s="168" t="s">
        <v>76</v>
      </c>
      <c r="C46" s="71">
        <v>405</v>
      </c>
      <c r="D46" s="71">
        <v>116</v>
      </c>
      <c r="E46" s="71">
        <v>1</v>
      </c>
      <c r="F46" s="245">
        <f t="shared" si="5"/>
        <v>115</v>
      </c>
      <c r="G46" s="98">
        <v>81</v>
      </c>
      <c r="H46" s="99">
        <v>31</v>
      </c>
      <c r="I46" s="72">
        <v>1</v>
      </c>
      <c r="J46" s="267">
        <v>2</v>
      </c>
      <c r="K46" s="83">
        <f t="shared" si="6"/>
        <v>0.28641975308641976</v>
      </c>
      <c r="L46" s="102">
        <f t="shared" si="8"/>
        <v>0</v>
      </c>
      <c r="T46">
        <v>1</v>
      </c>
      <c r="U46">
        <f t="shared" ref="U46:U77" si="9">IF(F46&gt;0,1,0)</f>
        <v>1</v>
      </c>
    </row>
    <row r="47" spans="1:21" x14ac:dyDescent="0.4">
      <c r="A47" s="6" t="s">
        <v>77</v>
      </c>
      <c r="B47" s="168" t="s">
        <v>78</v>
      </c>
      <c r="C47" s="71">
        <v>126</v>
      </c>
      <c r="D47" s="71">
        <v>63</v>
      </c>
      <c r="E47" s="71">
        <v>1</v>
      </c>
      <c r="F47" s="245">
        <f t="shared" si="5"/>
        <v>62</v>
      </c>
      <c r="G47" s="98">
        <v>39</v>
      </c>
      <c r="H47" s="99">
        <v>21</v>
      </c>
      <c r="I47" s="72">
        <v>2</v>
      </c>
      <c r="J47" s="267">
        <v>0</v>
      </c>
      <c r="K47" s="83">
        <f t="shared" si="6"/>
        <v>0.5</v>
      </c>
      <c r="L47" s="102">
        <f t="shared" si="8"/>
        <v>0</v>
      </c>
      <c r="T47">
        <v>1</v>
      </c>
      <c r="U47">
        <f t="shared" si="9"/>
        <v>1</v>
      </c>
    </row>
    <row r="48" spans="1:21" x14ac:dyDescent="0.4">
      <c r="A48" s="6" t="s">
        <v>79</v>
      </c>
      <c r="B48" s="168" t="s">
        <v>80</v>
      </c>
      <c r="C48" s="71">
        <v>362</v>
      </c>
      <c r="D48" s="71">
        <v>173</v>
      </c>
      <c r="E48" s="71">
        <v>1</v>
      </c>
      <c r="F48" s="245">
        <f t="shared" si="5"/>
        <v>172</v>
      </c>
      <c r="G48" s="98">
        <v>131</v>
      </c>
      <c r="H48" s="99">
        <v>38</v>
      </c>
      <c r="I48" s="72">
        <v>1</v>
      </c>
      <c r="J48" s="267">
        <v>2</v>
      </c>
      <c r="K48" s="83">
        <f t="shared" si="6"/>
        <v>0.47790055248618785</v>
      </c>
      <c r="L48" s="102">
        <f t="shared" si="8"/>
        <v>0</v>
      </c>
      <c r="T48">
        <v>1</v>
      </c>
      <c r="U48">
        <f t="shared" si="9"/>
        <v>1</v>
      </c>
    </row>
    <row r="49" spans="1:21" x14ac:dyDescent="0.4">
      <c r="A49" s="6" t="s">
        <v>81</v>
      </c>
      <c r="B49" s="168" t="s">
        <v>82</v>
      </c>
      <c r="C49" s="71">
        <v>118</v>
      </c>
      <c r="D49" s="71">
        <v>73</v>
      </c>
      <c r="E49" s="71">
        <v>0</v>
      </c>
      <c r="F49" s="245">
        <f t="shared" si="5"/>
        <v>73</v>
      </c>
      <c r="G49" s="98">
        <v>51</v>
      </c>
      <c r="H49" s="99">
        <v>21</v>
      </c>
      <c r="I49" s="72">
        <v>1</v>
      </c>
      <c r="J49" s="267">
        <v>0</v>
      </c>
      <c r="K49" s="83">
        <f t="shared" si="6"/>
        <v>0.61864406779661019</v>
      </c>
      <c r="L49" s="102">
        <f t="shared" si="8"/>
        <v>0</v>
      </c>
      <c r="T49">
        <v>1</v>
      </c>
      <c r="U49">
        <f t="shared" si="9"/>
        <v>1</v>
      </c>
    </row>
    <row r="50" spans="1:21" x14ac:dyDescent="0.4">
      <c r="A50" s="6" t="s">
        <v>83</v>
      </c>
      <c r="B50" s="168" t="s">
        <v>84</v>
      </c>
      <c r="C50" s="71">
        <v>160</v>
      </c>
      <c r="D50" s="71">
        <v>51</v>
      </c>
      <c r="E50" s="71">
        <v>1</v>
      </c>
      <c r="F50" s="245">
        <f t="shared" si="5"/>
        <v>50</v>
      </c>
      <c r="G50" s="98">
        <v>20</v>
      </c>
      <c r="H50" s="99">
        <v>29</v>
      </c>
      <c r="I50" s="72">
        <v>0</v>
      </c>
      <c r="J50" s="267">
        <v>1</v>
      </c>
      <c r="K50" s="83">
        <f t="shared" si="6"/>
        <v>0.31874999999999998</v>
      </c>
      <c r="L50" s="102">
        <f t="shared" si="8"/>
        <v>0</v>
      </c>
      <c r="T50">
        <v>1</v>
      </c>
      <c r="U50">
        <f t="shared" si="9"/>
        <v>1</v>
      </c>
    </row>
    <row r="51" spans="1:21" x14ac:dyDescent="0.4">
      <c r="A51" s="6" t="s">
        <v>85</v>
      </c>
      <c r="B51" s="168" t="s">
        <v>86</v>
      </c>
      <c r="C51" s="71">
        <v>88</v>
      </c>
      <c r="D51" s="71">
        <v>34</v>
      </c>
      <c r="E51" s="71">
        <v>0</v>
      </c>
      <c r="F51" s="245">
        <f t="shared" si="5"/>
        <v>34</v>
      </c>
      <c r="G51" s="98">
        <v>28</v>
      </c>
      <c r="H51" s="99">
        <v>5</v>
      </c>
      <c r="I51" s="72">
        <v>1</v>
      </c>
      <c r="J51" s="267">
        <v>0</v>
      </c>
      <c r="K51" s="83">
        <f t="shared" si="6"/>
        <v>0.38636363636363635</v>
      </c>
      <c r="L51" s="102">
        <f t="shared" si="8"/>
        <v>0</v>
      </c>
      <c r="T51">
        <v>1</v>
      </c>
      <c r="U51">
        <f t="shared" si="9"/>
        <v>1</v>
      </c>
    </row>
    <row r="52" spans="1:21" x14ac:dyDescent="0.4">
      <c r="A52" s="6" t="s">
        <v>87</v>
      </c>
      <c r="B52" s="168" t="s">
        <v>88</v>
      </c>
      <c r="C52" s="71">
        <v>740</v>
      </c>
      <c r="D52" s="71">
        <v>191</v>
      </c>
      <c r="E52" s="71">
        <v>3</v>
      </c>
      <c r="F52" s="245">
        <f t="shared" si="5"/>
        <v>188</v>
      </c>
      <c r="G52" s="98">
        <v>146</v>
      </c>
      <c r="H52" s="99">
        <v>31</v>
      </c>
      <c r="I52" s="72">
        <v>7</v>
      </c>
      <c r="J52" s="267">
        <v>4</v>
      </c>
      <c r="K52" s="83">
        <f t="shared" si="6"/>
        <v>0.25810810810810808</v>
      </c>
      <c r="L52" s="102">
        <f t="shared" si="8"/>
        <v>0</v>
      </c>
      <c r="T52">
        <v>1</v>
      </c>
      <c r="U52">
        <f t="shared" si="9"/>
        <v>1</v>
      </c>
    </row>
    <row r="53" spans="1:21" x14ac:dyDescent="0.4">
      <c r="A53" s="6" t="s">
        <v>89</v>
      </c>
      <c r="B53" s="168" t="s">
        <v>90</v>
      </c>
      <c r="C53" s="71">
        <v>165</v>
      </c>
      <c r="D53" s="71">
        <v>114</v>
      </c>
      <c r="E53" s="71">
        <v>2</v>
      </c>
      <c r="F53" s="245">
        <f t="shared" si="5"/>
        <v>112</v>
      </c>
      <c r="G53" s="98">
        <v>84</v>
      </c>
      <c r="H53" s="99">
        <v>24</v>
      </c>
      <c r="I53" s="72">
        <v>4</v>
      </c>
      <c r="J53" s="267">
        <v>0</v>
      </c>
      <c r="K53" s="83">
        <f t="shared" si="6"/>
        <v>0.69090909090909092</v>
      </c>
      <c r="L53" s="102">
        <f t="shared" si="8"/>
        <v>0</v>
      </c>
      <c r="T53">
        <v>1</v>
      </c>
      <c r="U53">
        <f t="shared" si="9"/>
        <v>1</v>
      </c>
    </row>
    <row r="54" spans="1:21" x14ac:dyDescent="0.4">
      <c r="A54" s="6" t="s">
        <v>91</v>
      </c>
      <c r="B54" s="168" t="s">
        <v>92</v>
      </c>
      <c r="C54" s="71">
        <v>486</v>
      </c>
      <c r="D54" s="71">
        <v>150</v>
      </c>
      <c r="E54" s="71">
        <v>4</v>
      </c>
      <c r="F54" s="245">
        <f t="shared" si="5"/>
        <v>146</v>
      </c>
      <c r="G54" s="98">
        <v>53</v>
      </c>
      <c r="H54" s="99">
        <v>85</v>
      </c>
      <c r="I54" s="72">
        <v>4</v>
      </c>
      <c r="J54" s="267">
        <v>4</v>
      </c>
      <c r="K54" s="83">
        <f t="shared" si="6"/>
        <v>0.30864197530864196</v>
      </c>
      <c r="L54" s="102">
        <f t="shared" si="8"/>
        <v>0</v>
      </c>
      <c r="T54">
        <v>1</v>
      </c>
      <c r="U54">
        <f t="shared" si="9"/>
        <v>1</v>
      </c>
    </row>
    <row r="55" spans="1:21" x14ac:dyDescent="0.4">
      <c r="A55" s="6" t="s">
        <v>93</v>
      </c>
      <c r="B55" s="168" t="s">
        <v>94</v>
      </c>
      <c r="C55" s="71">
        <v>208</v>
      </c>
      <c r="D55" s="71">
        <v>45</v>
      </c>
      <c r="E55" s="71">
        <v>0</v>
      </c>
      <c r="F55" s="245">
        <f t="shared" si="5"/>
        <v>45</v>
      </c>
      <c r="G55" s="98">
        <v>11</v>
      </c>
      <c r="H55" s="99">
        <v>29</v>
      </c>
      <c r="I55" s="72">
        <v>1</v>
      </c>
      <c r="J55" s="267">
        <v>4</v>
      </c>
      <c r="K55" s="83">
        <f t="shared" si="6"/>
        <v>0.21634615384615385</v>
      </c>
      <c r="L55" s="102">
        <f t="shared" si="8"/>
        <v>0</v>
      </c>
      <c r="T55">
        <v>1</v>
      </c>
      <c r="U55">
        <f t="shared" si="9"/>
        <v>1</v>
      </c>
    </row>
    <row r="56" spans="1:21" x14ac:dyDescent="0.4">
      <c r="A56" s="6" t="s">
        <v>95</v>
      </c>
      <c r="B56" s="168" t="s">
        <v>96</v>
      </c>
      <c r="C56" s="71">
        <v>533</v>
      </c>
      <c r="D56" s="71">
        <v>130</v>
      </c>
      <c r="E56" s="71">
        <v>0</v>
      </c>
      <c r="F56" s="245">
        <f t="shared" si="5"/>
        <v>130</v>
      </c>
      <c r="G56" s="98">
        <v>43</v>
      </c>
      <c r="H56" s="99">
        <v>80</v>
      </c>
      <c r="I56" s="72">
        <v>3</v>
      </c>
      <c r="J56" s="267">
        <v>4</v>
      </c>
      <c r="K56" s="83">
        <f t="shared" si="6"/>
        <v>0.24390243902439024</v>
      </c>
      <c r="L56" s="102">
        <f t="shared" si="8"/>
        <v>0</v>
      </c>
      <c r="T56">
        <v>1</v>
      </c>
      <c r="U56">
        <f t="shared" si="9"/>
        <v>1</v>
      </c>
    </row>
    <row r="57" spans="1:21" x14ac:dyDescent="0.4">
      <c r="A57" s="6" t="s">
        <v>97</v>
      </c>
      <c r="B57" s="168" t="s">
        <v>98</v>
      </c>
      <c r="C57" s="71">
        <v>303</v>
      </c>
      <c r="D57" s="71">
        <v>147</v>
      </c>
      <c r="E57" s="71">
        <v>0</v>
      </c>
      <c r="F57" s="245">
        <f t="shared" si="5"/>
        <v>147</v>
      </c>
      <c r="G57" s="98">
        <v>97</v>
      </c>
      <c r="H57" s="99">
        <v>50</v>
      </c>
      <c r="I57" s="72">
        <v>0</v>
      </c>
      <c r="J57" s="267"/>
      <c r="K57" s="83">
        <f t="shared" si="6"/>
        <v>0.48514851485148514</v>
      </c>
      <c r="L57" s="102">
        <f t="shared" si="8"/>
        <v>0</v>
      </c>
      <c r="T57">
        <v>1</v>
      </c>
      <c r="U57">
        <f t="shared" si="9"/>
        <v>1</v>
      </c>
    </row>
    <row r="58" spans="1:21" x14ac:dyDescent="0.4">
      <c r="A58" s="6" t="s">
        <v>99</v>
      </c>
      <c r="B58" s="168" t="s">
        <v>100</v>
      </c>
      <c r="C58" s="71">
        <v>232</v>
      </c>
      <c r="D58" s="71">
        <v>99</v>
      </c>
      <c r="E58" s="71">
        <v>3</v>
      </c>
      <c r="F58" s="245">
        <f t="shared" si="5"/>
        <v>96</v>
      </c>
      <c r="G58" s="98">
        <v>21</v>
      </c>
      <c r="H58" s="99">
        <v>46</v>
      </c>
      <c r="I58" s="72">
        <v>27</v>
      </c>
      <c r="J58" s="267">
        <v>2</v>
      </c>
      <c r="K58" s="83">
        <f t="shared" si="6"/>
        <v>0.42672413793103448</v>
      </c>
      <c r="L58" s="102">
        <f t="shared" si="8"/>
        <v>0</v>
      </c>
      <c r="T58">
        <v>1</v>
      </c>
      <c r="U58">
        <f t="shared" si="9"/>
        <v>1</v>
      </c>
    </row>
    <row r="59" spans="1:21" x14ac:dyDescent="0.4">
      <c r="A59" s="6" t="s">
        <v>101</v>
      </c>
      <c r="B59" s="168" t="s">
        <v>102</v>
      </c>
      <c r="C59" s="71">
        <v>171</v>
      </c>
      <c r="D59" s="71">
        <v>53</v>
      </c>
      <c r="E59" s="71">
        <v>0</v>
      </c>
      <c r="F59" s="245">
        <f t="shared" si="5"/>
        <v>53</v>
      </c>
      <c r="G59" s="98">
        <v>41</v>
      </c>
      <c r="H59" s="99">
        <v>10</v>
      </c>
      <c r="I59" s="72">
        <v>1</v>
      </c>
      <c r="J59" s="267">
        <v>1</v>
      </c>
      <c r="K59" s="83">
        <f t="shared" si="6"/>
        <v>0.30994152046783624</v>
      </c>
      <c r="L59" s="102">
        <f t="shared" si="8"/>
        <v>0</v>
      </c>
      <c r="T59">
        <v>1</v>
      </c>
      <c r="U59">
        <f t="shared" si="9"/>
        <v>1</v>
      </c>
    </row>
    <row r="60" spans="1:21" x14ac:dyDescent="0.4">
      <c r="A60" s="6" t="s">
        <v>103</v>
      </c>
      <c r="B60" s="168" t="s">
        <v>104</v>
      </c>
      <c r="C60" s="71">
        <v>373</v>
      </c>
      <c r="D60" s="71">
        <v>135</v>
      </c>
      <c r="E60" s="71">
        <v>0</v>
      </c>
      <c r="F60" s="245">
        <f t="shared" si="5"/>
        <v>135</v>
      </c>
      <c r="G60" s="98">
        <v>86</v>
      </c>
      <c r="H60" s="99">
        <v>32</v>
      </c>
      <c r="I60" s="72">
        <v>17</v>
      </c>
      <c r="J60" s="267">
        <v>0</v>
      </c>
      <c r="K60" s="83">
        <f t="shared" si="6"/>
        <v>0.36193029490616624</v>
      </c>
      <c r="L60" s="102">
        <f t="shared" si="8"/>
        <v>0</v>
      </c>
      <c r="T60">
        <v>1</v>
      </c>
      <c r="U60">
        <f t="shared" si="9"/>
        <v>1</v>
      </c>
    </row>
    <row r="61" spans="1:21" x14ac:dyDescent="0.4">
      <c r="A61" s="6" t="s">
        <v>105</v>
      </c>
      <c r="B61" s="168" t="s">
        <v>106</v>
      </c>
      <c r="C61" s="71">
        <v>619</v>
      </c>
      <c r="D61" s="71">
        <v>82</v>
      </c>
      <c r="E61" s="71">
        <v>0</v>
      </c>
      <c r="F61" s="245">
        <f t="shared" si="5"/>
        <v>82</v>
      </c>
      <c r="G61" s="98">
        <v>57</v>
      </c>
      <c r="H61" s="99">
        <v>22</v>
      </c>
      <c r="I61" s="72">
        <v>1</v>
      </c>
      <c r="J61" s="267">
        <v>2</v>
      </c>
      <c r="K61" s="83">
        <f t="shared" si="6"/>
        <v>0.13247172859450726</v>
      </c>
      <c r="L61" s="102">
        <f t="shared" si="8"/>
        <v>0</v>
      </c>
      <c r="T61">
        <v>1</v>
      </c>
      <c r="U61">
        <f t="shared" si="9"/>
        <v>1</v>
      </c>
    </row>
    <row r="62" spans="1:21" x14ac:dyDescent="0.4">
      <c r="A62" s="6" t="s">
        <v>107</v>
      </c>
      <c r="B62" s="168" t="s">
        <v>108</v>
      </c>
      <c r="C62" s="71">
        <v>356</v>
      </c>
      <c r="D62" s="71">
        <v>91</v>
      </c>
      <c r="E62" s="71">
        <v>1</v>
      </c>
      <c r="F62" s="245">
        <f t="shared" si="5"/>
        <v>90</v>
      </c>
      <c r="G62" s="98">
        <v>40</v>
      </c>
      <c r="H62" s="99">
        <v>45</v>
      </c>
      <c r="I62" s="72">
        <v>4</v>
      </c>
      <c r="J62" s="267">
        <v>1</v>
      </c>
      <c r="K62" s="83">
        <f t="shared" si="6"/>
        <v>0.2556179775280899</v>
      </c>
      <c r="L62" s="102">
        <f t="shared" si="8"/>
        <v>0</v>
      </c>
      <c r="T62">
        <v>1</v>
      </c>
      <c r="U62">
        <f t="shared" si="9"/>
        <v>1</v>
      </c>
    </row>
    <row r="63" spans="1:21" x14ac:dyDescent="0.4">
      <c r="A63" s="6" t="s">
        <v>109</v>
      </c>
      <c r="B63" s="168" t="s">
        <v>110</v>
      </c>
      <c r="C63" s="71">
        <v>329</v>
      </c>
      <c r="D63" s="71">
        <v>139</v>
      </c>
      <c r="E63" s="71">
        <v>1</v>
      </c>
      <c r="F63" s="245">
        <f t="shared" si="5"/>
        <v>138</v>
      </c>
      <c r="G63" s="98">
        <v>108</v>
      </c>
      <c r="H63" s="99">
        <v>26</v>
      </c>
      <c r="I63" s="72">
        <v>4</v>
      </c>
      <c r="J63" s="267">
        <v>0</v>
      </c>
      <c r="K63" s="83">
        <f t="shared" si="6"/>
        <v>0.42249240121580545</v>
      </c>
      <c r="L63" s="102">
        <f t="shared" si="8"/>
        <v>0</v>
      </c>
      <c r="T63">
        <v>1</v>
      </c>
      <c r="U63">
        <f t="shared" si="9"/>
        <v>1</v>
      </c>
    </row>
    <row r="64" spans="1:21" x14ac:dyDescent="0.4">
      <c r="A64" s="6" t="s">
        <v>111</v>
      </c>
      <c r="B64" s="168" t="s">
        <v>112</v>
      </c>
      <c r="C64" s="71">
        <v>592</v>
      </c>
      <c r="D64" s="71">
        <v>208</v>
      </c>
      <c r="E64" s="71">
        <v>3</v>
      </c>
      <c r="F64" s="245">
        <f t="shared" si="5"/>
        <v>205</v>
      </c>
      <c r="G64" s="98">
        <v>171</v>
      </c>
      <c r="H64" s="99">
        <v>17</v>
      </c>
      <c r="I64" s="72">
        <v>15</v>
      </c>
      <c r="J64" s="267">
        <v>2</v>
      </c>
      <c r="K64" s="83">
        <f t="shared" si="6"/>
        <v>0.35135135135135137</v>
      </c>
      <c r="L64" s="102">
        <f t="shared" si="8"/>
        <v>0</v>
      </c>
      <c r="T64">
        <v>1</v>
      </c>
      <c r="U64">
        <f t="shared" si="9"/>
        <v>1</v>
      </c>
    </row>
    <row r="65" spans="1:21" x14ac:dyDescent="0.4">
      <c r="A65" s="6" t="s">
        <v>113</v>
      </c>
      <c r="B65" s="168" t="s">
        <v>114</v>
      </c>
      <c r="C65" s="71">
        <v>33</v>
      </c>
      <c r="D65" s="71">
        <v>12</v>
      </c>
      <c r="E65" s="71">
        <v>0</v>
      </c>
      <c r="F65" s="245">
        <f t="shared" si="5"/>
        <v>12</v>
      </c>
      <c r="G65" s="98">
        <v>3</v>
      </c>
      <c r="H65" s="99">
        <v>9</v>
      </c>
      <c r="I65" s="72">
        <v>0</v>
      </c>
      <c r="J65" s="267">
        <v>0</v>
      </c>
      <c r="K65" s="83">
        <f t="shared" si="6"/>
        <v>0.36363636363636365</v>
      </c>
      <c r="L65" s="102">
        <f t="shared" si="8"/>
        <v>0</v>
      </c>
      <c r="T65">
        <v>1</v>
      </c>
      <c r="U65">
        <f t="shared" si="9"/>
        <v>1</v>
      </c>
    </row>
    <row r="66" spans="1:21" x14ac:dyDescent="0.4">
      <c r="A66" s="6" t="s">
        <v>115</v>
      </c>
      <c r="B66" s="168" t="s">
        <v>116</v>
      </c>
      <c r="C66" s="71">
        <v>195</v>
      </c>
      <c r="D66" s="71">
        <v>60</v>
      </c>
      <c r="E66" s="71">
        <v>0</v>
      </c>
      <c r="F66" s="245">
        <f t="shared" si="5"/>
        <v>60</v>
      </c>
      <c r="G66" s="98">
        <v>37</v>
      </c>
      <c r="H66" s="99">
        <v>18</v>
      </c>
      <c r="I66" s="72">
        <v>3</v>
      </c>
      <c r="J66" s="267">
        <v>2</v>
      </c>
      <c r="K66" s="83">
        <f t="shared" si="6"/>
        <v>0.30769230769230771</v>
      </c>
      <c r="L66" s="102">
        <f t="shared" si="8"/>
        <v>0</v>
      </c>
      <c r="T66">
        <v>1</v>
      </c>
      <c r="U66">
        <f t="shared" si="9"/>
        <v>1</v>
      </c>
    </row>
    <row r="67" spans="1:21" x14ac:dyDescent="0.4">
      <c r="A67" s="6" t="s">
        <v>117</v>
      </c>
      <c r="B67" s="167" t="s">
        <v>118</v>
      </c>
      <c r="C67" s="71">
        <v>591</v>
      </c>
      <c r="D67" s="71">
        <v>148</v>
      </c>
      <c r="E67" s="71">
        <v>4</v>
      </c>
      <c r="F67" s="245">
        <f t="shared" si="5"/>
        <v>144</v>
      </c>
      <c r="G67" s="98">
        <v>84</v>
      </c>
      <c r="H67" s="99">
        <v>56</v>
      </c>
      <c r="I67" s="72">
        <v>4</v>
      </c>
      <c r="J67" s="267"/>
      <c r="K67" s="83">
        <f t="shared" si="6"/>
        <v>0.25042301184433163</v>
      </c>
      <c r="L67" s="102">
        <f t="shared" si="8"/>
        <v>0</v>
      </c>
      <c r="T67">
        <v>1</v>
      </c>
      <c r="U67">
        <f t="shared" si="9"/>
        <v>1</v>
      </c>
    </row>
    <row r="68" spans="1:21" x14ac:dyDescent="0.4">
      <c r="A68" s="6" t="s">
        <v>119</v>
      </c>
      <c r="B68" s="167" t="s">
        <v>120</v>
      </c>
      <c r="C68" s="71">
        <v>348</v>
      </c>
      <c r="D68" s="71">
        <v>140</v>
      </c>
      <c r="E68" s="71">
        <v>3</v>
      </c>
      <c r="F68" s="245">
        <f t="shared" si="5"/>
        <v>137</v>
      </c>
      <c r="G68" s="98">
        <v>67</v>
      </c>
      <c r="H68" s="99">
        <v>54</v>
      </c>
      <c r="I68" s="72">
        <v>16</v>
      </c>
      <c r="J68" s="267"/>
      <c r="K68" s="83">
        <f t="shared" si="6"/>
        <v>0.40229885057471265</v>
      </c>
      <c r="L68" s="102">
        <f t="shared" si="8"/>
        <v>0</v>
      </c>
      <c r="T68">
        <v>1</v>
      </c>
      <c r="U68">
        <f t="shared" si="9"/>
        <v>1</v>
      </c>
    </row>
    <row r="69" spans="1:21" x14ac:dyDescent="0.4">
      <c r="A69" s="6" t="s">
        <v>121</v>
      </c>
      <c r="B69" s="167" t="s">
        <v>122</v>
      </c>
      <c r="C69" s="71">
        <v>424</v>
      </c>
      <c r="D69" s="71">
        <v>87</v>
      </c>
      <c r="E69" s="71">
        <v>0</v>
      </c>
      <c r="F69" s="245">
        <f t="shared" si="5"/>
        <v>87</v>
      </c>
      <c r="G69" s="98">
        <v>52</v>
      </c>
      <c r="H69" s="99">
        <v>31</v>
      </c>
      <c r="I69" s="72">
        <v>4</v>
      </c>
      <c r="J69" s="267"/>
      <c r="K69" s="83">
        <f t="shared" si="6"/>
        <v>0.20518867924528303</v>
      </c>
      <c r="L69" s="102">
        <f t="shared" si="8"/>
        <v>0</v>
      </c>
      <c r="T69">
        <v>1</v>
      </c>
      <c r="U69">
        <f t="shared" si="9"/>
        <v>1</v>
      </c>
    </row>
    <row r="70" spans="1:21" x14ac:dyDescent="0.4">
      <c r="A70" s="6" t="s">
        <v>123</v>
      </c>
      <c r="B70" s="167" t="s">
        <v>124</v>
      </c>
      <c r="C70" s="71">
        <v>1062</v>
      </c>
      <c r="D70" s="71">
        <v>257</v>
      </c>
      <c r="E70" s="71">
        <v>4</v>
      </c>
      <c r="F70" s="245">
        <f t="shared" si="5"/>
        <v>253</v>
      </c>
      <c r="G70" s="98">
        <v>172</v>
      </c>
      <c r="H70" s="99">
        <v>58</v>
      </c>
      <c r="I70" s="72">
        <v>23</v>
      </c>
      <c r="J70" s="267"/>
      <c r="K70" s="83">
        <f t="shared" si="6"/>
        <v>0.24199623352165725</v>
      </c>
      <c r="L70" s="102">
        <f t="shared" si="8"/>
        <v>0</v>
      </c>
      <c r="T70">
        <v>1</v>
      </c>
      <c r="U70">
        <f t="shared" si="9"/>
        <v>1</v>
      </c>
    </row>
    <row r="71" spans="1:21" x14ac:dyDescent="0.4">
      <c r="A71" s="6" t="s">
        <v>125</v>
      </c>
      <c r="B71" s="167" t="s">
        <v>126</v>
      </c>
      <c r="C71" s="71">
        <v>265</v>
      </c>
      <c r="D71" s="71">
        <v>92</v>
      </c>
      <c r="E71" s="71">
        <v>1</v>
      </c>
      <c r="F71" s="245">
        <f t="shared" si="5"/>
        <v>91</v>
      </c>
      <c r="G71" s="98">
        <v>42</v>
      </c>
      <c r="H71" s="99">
        <v>45</v>
      </c>
      <c r="I71" s="72">
        <v>4</v>
      </c>
      <c r="J71" s="267"/>
      <c r="K71" s="83">
        <f t="shared" si="6"/>
        <v>0.3471698113207547</v>
      </c>
      <c r="L71" s="102">
        <f t="shared" si="8"/>
        <v>0</v>
      </c>
      <c r="T71">
        <v>1</v>
      </c>
      <c r="U71">
        <f t="shared" si="9"/>
        <v>1</v>
      </c>
    </row>
    <row r="72" spans="1:21" x14ac:dyDescent="0.4">
      <c r="A72" s="6" t="s">
        <v>127</v>
      </c>
      <c r="B72" s="167" t="s">
        <v>128</v>
      </c>
      <c r="C72" s="71">
        <v>337</v>
      </c>
      <c r="D72" s="71">
        <v>87</v>
      </c>
      <c r="E72" s="71">
        <v>0</v>
      </c>
      <c r="F72" s="245">
        <f t="shared" si="5"/>
        <v>87</v>
      </c>
      <c r="G72" s="98">
        <v>40</v>
      </c>
      <c r="H72" s="99">
        <v>41</v>
      </c>
      <c r="I72" s="72">
        <v>6</v>
      </c>
      <c r="J72" s="267"/>
      <c r="K72" s="83">
        <f t="shared" si="6"/>
        <v>0.25816023738872401</v>
      </c>
      <c r="L72" s="102">
        <f t="shared" si="8"/>
        <v>0</v>
      </c>
      <c r="T72">
        <v>1</v>
      </c>
      <c r="U72">
        <f t="shared" si="9"/>
        <v>1</v>
      </c>
    </row>
    <row r="73" spans="1:21" x14ac:dyDescent="0.4">
      <c r="A73" s="6" t="s">
        <v>129</v>
      </c>
      <c r="B73" s="167" t="s">
        <v>130</v>
      </c>
      <c r="C73" s="71">
        <v>374</v>
      </c>
      <c r="D73" s="71">
        <v>147</v>
      </c>
      <c r="E73" s="71">
        <v>4</v>
      </c>
      <c r="F73" s="245">
        <f t="shared" si="5"/>
        <v>143</v>
      </c>
      <c r="G73" s="98">
        <v>109</v>
      </c>
      <c r="H73" s="99">
        <v>33</v>
      </c>
      <c r="I73" s="72">
        <v>1</v>
      </c>
      <c r="J73" s="267"/>
      <c r="K73" s="83">
        <f t="shared" si="6"/>
        <v>0.39304812834224601</v>
      </c>
      <c r="L73" s="102">
        <f t="shared" si="8"/>
        <v>0</v>
      </c>
      <c r="T73">
        <v>1</v>
      </c>
      <c r="U73">
        <f t="shared" si="9"/>
        <v>1</v>
      </c>
    </row>
    <row r="74" spans="1:21" x14ac:dyDescent="0.4">
      <c r="A74" s="6" t="s">
        <v>131</v>
      </c>
      <c r="B74" s="167" t="s">
        <v>132</v>
      </c>
      <c r="C74" s="71">
        <v>136</v>
      </c>
      <c r="D74" s="71">
        <v>49</v>
      </c>
      <c r="E74" s="71">
        <v>0</v>
      </c>
      <c r="F74" s="245">
        <f t="shared" si="5"/>
        <v>49</v>
      </c>
      <c r="G74" s="98">
        <v>9</v>
      </c>
      <c r="H74" s="99">
        <v>38</v>
      </c>
      <c r="I74" s="72">
        <v>2</v>
      </c>
      <c r="J74" s="267"/>
      <c r="K74" s="83">
        <f t="shared" si="6"/>
        <v>0.36029411764705882</v>
      </c>
      <c r="L74" s="102">
        <f t="shared" si="8"/>
        <v>0</v>
      </c>
      <c r="T74">
        <v>1</v>
      </c>
      <c r="U74">
        <f t="shared" si="9"/>
        <v>1</v>
      </c>
    </row>
    <row r="75" spans="1:21" x14ac:dyDescent="0.4">
      <c r="A75" s="6" t="s">
        <v>133</v>
      </c>
      <c r="B75" s="167" t="s">
        <v>134</v>
      </c>
      <c r="C75" s="71">
        <v>396</v>
      </c>
      <c r="D75" s="71">
        <v>105</v>
      </c>
      <c r="E75" s="71">
        <v>1</v>
      </c>
      <c r="F75" s="245">
        <f t="shared" si="5"/>
        <v>104</v>
      </c>
      <c r="G75" s="98">
        <v>68</v>
      </c>
      <c r="H75" s="99">
        <v>33</v>
      </c>
      <c r="I75" s="72">
        <v>3</v>
      </c>
      <c r="J75" s="267"/>
      <c r="K75" s="83">
        <f t="shared" si="6"/>
        <v>0.26515151515151514</v>
      </c>
      <c r="L75" s="102">
        <f t="shared" si="8"/>
        <v>0</v>
      </c>
      <c r="T75">
        <v>1</v>
      </c>
      <c r="U75">
        <f t="shared" si="9"/>
        <v>1</v>
      </c>
    </row>
    <row r="76" spans="1:21" x14ac:dyDescent="0.4">
      <c r="A76" s="6" t="s">
        <v>135</v>
      </c>
      <c r="B76" s="167" t="s">
        <v>136</v>
      </c>
      <c r="C76" s="71">
        <v>465</v>
      </c>
      <c r="D76" s="71">
        <v>172</v>
      </c>
      <c r="E76" s="71">
        <v>2</v>
      </c>
      <c r="F76" s="245">
        <f t="shared" si="5"/>
        <v>170</v>
      </c>
      <c r="G76" s="98">
        <v>111</v>
      </c>
      <c r="H76" s="99">
        <v>55</v>
      </c>
      <c r="I76" s="72">
        <v>4</v>
      </c>
      <c r="J76" s="267"/>
      <c r="K76" s="83">
        <f t="shared" si="6"/>
        <v>0.36989247311827955</v>
      </c>
      <c r="L76" s="102">
        <f t="shared" si="8"/>
        <v>0</v>
      </c>
      <c r="T76">
        <v>1</v>
      </c>
      <c r="U76">
        <f t="shared" si="9"/>
        <v>1</v>
      </c>
    </row>
    <row r="77" spans="1:21" x14ac:dyDescent="0.4">
      <c r="A77" s="6" t="s">
        <v>137</v>
      </c>
      <c r="B77" s="167" t="s">
        <v>138</v>
      </c>
      <c r="C77" s="71">
        <v>765</v>
      </c>
      <c r="D77" s="71">
        <v>226</v>
      </c>
      <c r="E77" s="71">
        <v>3</v>
      </c>
      <c r="F77" s="245">
        <f t="shared" si="5"/>
        <v>223</v>
      </c>
      <c r="G77" s="98">
        <v>149</v>
      </c>
      <c r="H77" s="99">
        <v>66</v>
      </c>
      <c r="I77" s="72">
        <v>8</v>
      </c>
      <c r="J77" s="267"/>
      <c r="K77" s="83">
        <f t="shared" si="6"/>
        <v>0.29542483660130719</v>
      </c>
      <c r="L77" s="102">
        <f t="shared" si="8"/>
        <v>0</v>
      </c>
      <c r="T77">
        <v>1</v>
      </c>
      <c r="U77">
        <f t="shared" si="9"/>
        <v>1</v>
      </c>
    </row>
    <row r="78" spans="1:21" x14ac:dyDescent="0.4">
      <c r="A78" s="6" t="s">
        <v>139</v>
      </c>
      <c r="B78" s="167" t="s">
        <v>140</v>
      </c>
      <c r="C78" s="71">
        <v>284</v>
      </c>
      <c r="D78" s="71">
        <v>106</v>
      </c>
      <c r="E78" s="71">
        <v>2</v>
      </c>
      <c r="F78" s="245">
        <f t="shared" ref="F78:F141" si="10">+D78-E78</f>
        <v>104</v>
      </c>
      <c r="G78" s="98">
        <v>60</v>
      </c>
      <c r="H78" s="99">
        <v>42</v>
      </c>
      <c r="I78" s="72">
        <v>2</v>
      </c>
      <c r="J78" s="267"/>
      <c r="K78" s="83">
        <f t="shared" ref="K78:K141" si="11">+D78/C78</f>
        <v>0.37323943661971831</v>
      </c>
      <c r="L78" s="102">
        <f t="shared" si="8"/>
        <v>0</v>
      </c>
      <c r="T78">
        <v>1</v>
      </c>
      <c r="U78">
        <f t="shared" ref="U78:U109" si="12">IF(F78&gt;0,1,0)</f>
        <v>1</v>
      </c>
    </row>
    <row r="79" spans="1:21" x14ac:dyDescent="0.4">
      <c r="A79" s="6" t="s">
        <v>141</v>
      </c>
      <c r="B79" s="168" t="s">
        <v>142</v>
      </c>
      <c r="C79" s="71">
        <v>166</v>
      </c>
      <c r="D79" s="71">
        <v>130</v>
      </c>
      <c r="E79" s="71">
        <v>3</v>
      </c>
      <c r="F79" s="245">
        <f t="shared" si="10"/>
        <v>127</v>
      </c>
      <c r="G79" s="98">
        <v>107</v>
      </c>
      <c r="H79" s="99">
        <v>10</v>
      </c>
      <c r="I79" s="72">
        <v>10</v>
      </c>
      <c r="J79" s="267"/>
      <c r="K79" s="83">
        <f t="shared" si="11"/>
        <v>0.7831325301204819</v>
      </c>
      <c r="L79" s="102">
        <f t="shared" ref="L79:L142" si="13">G79+H79+I79+J79-F79</f>
        <v>0</v>
      </c>
      <c r="T79">
        <v>1</v>
      </c>
      <c r="U79">
        <f t="shared" si="12"/>
        <v>1</v>
      </c>
    </row>
    <row r="80" spans="1:21" x14ac:dyDescent="0.4">
      <c r="A80" s="6" t="s">
        <v>143</v>
      </c>
      <c r="B80" s="168" t="s">
        <v>144</v>
      </c>
      <c r="C80" s="71">
        <v>77</v>
      </c>
      <c r="D80" s="71">
        <v>25</v>
      </c>
      <c r="E80" s="71">
        <v>1</v>
      </c>
      <c r="F80" s="245">
        <f t="shared" si="10"/>
        <v>24</v>
      </c>
      <c r="G80" s="98">
        <v>13</v>
      </c>
      <c r="H80" s="99">
        <v>11</v>
      </c>
      <c r="I80" s="72">
        <v>0</v>
      </c>
      <c r="J80" s="267"/>
      <c r="K80" s="83">
        <f t="shared" si="11"/>
        <v>0.32467532467532467</v>
      </c>
      <c r="L80" s="102">
        <f t="shared" si="13"/>
        <v>0</v>
      </c>
      <c r="T80">
        <v>1</v>
      </c>
      <c r="U80">
        <f t="shared" si="12"/>
        <v>1</v>
      </c>
    </row>
    <row r="81" spans="1:21" x14ac:dyDescent="0.4">
      <c r="A81" s="6" t="s">
        <v>145</v>
      </c>
      <c r="B81" s="168" t="s">
        <v>146</v>
      </c>
      <c r="C81" s="71">
        <v>95</v>
      </c>
      <c r="D81" s="71">
        <v>56</v>
      </c>
      <c r="E81" s="71">
        <v>0</v>
      </c>
      <c r="F81" s="245">
        <f t="shared" si="10"/>
        <v>56</v>
      </c>
      <c r="G81" s="98">
        <v>39</v>
      </c>
      <c r="H81" s="99">
        <v>16</v>
      </c>
      <c r="I81" s="72">
        <v>1</v>
      </c>
      <c r="J81" s="267">
        <v>0</v>
      </c>
      <c r="K81" s="83">
        <f t="shared" si="11"/>
        <v>0.58947368421052626</v>
      </c>
      <c r="L81" s="102">
        <f t="shared" si="13"/>
        <v>0</v>
      </c>
      <c r="T81">
        <v>1</v>
      </c>
      <c r="U81">
        <f t="shared" si="12"/>
        <v>1</v>
      </c>
    </row>
    <row r="82" spans="1:21" x14ac:dyDescent="0.4">
      <c r="A82" s="6" t="s">
        <v>147</v>
      </c>
      <c r="B82" s="168" t="s">
        <v>148</v>
      </c>
      <c r="C82" s="71">
        <v>104</v>
      </c>
      <c r="D82" s="71">
        <v>65</v>
      </c>
      <c r="E82" s="71">
        <v>0</v>
      </c>
      <c r="F82" s="245">
        <f t="shared" si="10"/>
        <v>65</v>
      </c>
      <c r="G82" s="98">
        <v>52</v>
      </c>
      <c r="H82" s="99">
        <v>12</v>
      </c>
      <c r="I82" s="72">
        <v>1</v>
      </c>
      <c r="J82" s="267"/>
      <c r="K82" s="83">
        <f t="shared" si="11"/>
        <v>0.625</v>
      </c>
      <c r="L82" s="102">
        <f t="shared" si="13"/>
        <v>0</v>
      </c>
      <c r="T82">
        <v>1</v>
      </c>
      <c r="U82">
        <f t="shared" si="12"/>
        <v>1</v>
      </c>
    </row>
    <row r="83" spans="1:21" x14ac:dyDescent="0.4">
      <c r="A83" s="6" t="s">
        <v>149</v>
      </c>
      <c r="B83" s="168" t="s">
        <v>150</v>
      </c>
      <c r="C83" s="71">
        <v>441</v>
      </c>
      <c r="D83" s="71">
        <v>108</v>
      </c>
      <c r="E83" s="71">
        <v>2</v>
      </c>
      <c r="F83" s="245">
        <f t="shared" si="10"/>
        <v>106</v>
      </c>
      <c r="G83" s="98">
        <v>75</v>
      </c>
      <c r="H83" s="99">
        <v>23</v>
      </c>
      <c r="I83" s="72">
        <v>8</v>
      </c>
      <c r="J83" s="267"/>
      <c r="K83" s="83">
        <f t="shared" si="11"/>
        <v>0.24489795918367346</v>
      </c>
      <c r="L83" s="102">
        <f t="shared" si="13"/>
        <v>0</v>
      </c>
      <c r="T83">
        <v>1</v>
      </c>
      <c r="U83">
        <f t="shared" si="12"/>
        <v>1</v>
      </c>
    </row>
    <row r="84" spans="1:21" x14ac:dyDescent="0.4">
      <c r="A84" s="6" t="s">
        <v>151</v>
      </c>
      <c r="B84" s="168" t="s">
        <v>152</v>
      </c>
      <c r="C84" s="71">
        <v>40</v>
      </c>
      <c r="D84" s="71">
        <v>24</v>
      </c>
      <c r="E84" s="71">
        <v>0</v>
      </c>
      <c r="F84" s="245">
        <f t="shared" si="10"/>
        <v>24</v>
      </c>
      <c r="G84" s="98">
        <v>14</v>
      </c>
      <c r="H84" s="99">
        <v>10</v>
      </c>
      <c r="I84" s="72">
        <v>0</v>
      </c>
      <c r="J84" s="267"/>
      <c r="K84" s="83">
        <f t="shared" si="11"/>
        <v>0.6</v>
      </c>
      <c r="L84" s="102">
        <f t="shared" si="13"/>
        <v>0</v>
      </c>
      <c r="T84">
        <v>1</v>
      </c>
      <c r="U84">
        <f t="shared" si="12"/>
        <v>1</v>
      </c>
    </row>
    <row r="85" spans="1:21" x14ac:dyDescent="0.4">
      <c r="A85" s="6" t="s">
        <v>153</v>
      </c>
      <c r="B85" s="168" t="s">
        <v>154</v>
      </c>
      <c r="C85" s="71">
        <v>141</v>
      </c>
      <c r="D85" s="71">
        <v>77</v>
      </c>
      <c r="E85" s="71">
        <v>1</v>
      </c>
      <c r="F85" s="245">
        <f t="shared" si="10"/>
        <v>76</v>
      </c>
      <c r="G85" s="98">
        <v>66</v>
      </c>
      <c r="H85" s="99">
        <v>10</v>
      </c>
      <c r="I85" s="72">
        <v>0</v>
      </c>
      <c r="J85" s="267"/>
      <c r="K85" s="83">
        <f t="shared" si="11"/>
        <v>0.54609929078014185</v>
      </c>
      <c r="L85" s="102">
        <f t="shared" si="13"/>
        <v>0</v>
      </c>
      <c r="T85">
        <v>1</v>
      </c>
      <c r="U85">
        <f t="shared" si="12"/>
        <v>1</v>
      </c>
    </row>
    <row r="86" spans="1:21" x14ac:dyDescent="0.4">
      <c r="A86" s="6" t="s">
        <v>155</v>
      </c>
      <c r="B86" s="168" t="s">
        <v>156</v>
      </c>
      <c r="C86" s="71">
        <v>229</v>
      </c>
      <c r="D86" s="71">
        <v>85</v>
      </c>
      <c r="E86" s="71">
        <v>0</v>
      </c>
      <c r="F86" s="245">
        <f t="shared" si="10"/>
        <v>85</v>
      </c>
      <c r="G86" s="98">
        <v>55</v>
      </c>
      <c r="H86" s="99">
        <v>20</v>
      </c>
      <c r="I86" s="72">
        <v>10</v>
      </c>
      <c r="J86" s="267">
        <v>0</v>
      </c>
      <c r="K86" s="83">
        <f t="shared" si="11"/>
        <v>0.37117903930131002</v>
      </c>
      <c r="L86" s="102">
        <f t="shared" si="13"/>
        <v>0</v>
      </c>
      <c r="T86">
        <v>1</v>
      </c>
      <c r="U86">
        <f t="shared" si="12"/>
        <v>1</v>
      </c>
    </row>
    <row r="87" spans="1:21" x14ac:dyDescent="0.4">
      <c r="A87" s="6" t="s">
        <v>157</v>
      </c>
      <c r="B87" s="168" t="s">
        <v>158</v>
      </c>
      <c r="C87" s="71">
        <v>388</v>
      </c>
      <c r="D87" s="71">
        <v>120</v>
      </c>
      <c r="E87" s="71">
        <v>0</v>
      </c>
      <c r="F87" s="245">
        <f t="shared" si="10"/>
        <v>120</v>
      </c>
      <c r="G87" s="98">
        <v>88</v>
      </c>
      <c r="H87" s="99">
        <v>27</v>
      </c>
      <c r="I87" s="72">
        <v>5</v>
      </c>
      <c r="J87" s="267"/>
      <c r="K87" s="83">
        <f t="shared" si="11"/>
        <v>0.30927835051546393</v>
      </c>
      <c r="L87" s="102">
        <f t="shared" si="13"/>
        <v>0</v>
      </c>
      <c r="T87">
        <v>1</v>
      </c>
      <c r="U87">
        <f t="shared" si="12"/>
        <v>1</v>
      </c>
    </row>
    <row r="88" spans="1:21" x14ac:dyDescent="0.4">
      <c r="A88" s="6" t="s">
        <v>159</v>
      </c>
      <c r="B88" s="168" t="s">
        <v>160</v>
      </c>
      <c r="C88" s="71">
        <v>616</v>
      </c>
      <c r="D88" s="71">
        <v>160</v>
      </c>
      <c r="E88" s="71">
        <v>2</v>
      </c>
      <c r="F88" s="245">
        <f t="shared" si="10"/>
        <v>158</v>
      </c>
      <c r="G88" s="98">
        <v>134</v>
      </c>
      <c r="H88" s="99">
        <v>24</v>
      </c>
      <c r="I88" s="72">
        <v>0</v>
      </c>
      <c r="J88" s="267"/>
      <c r="K88" s="83">
        <f t="shared" si="11"/>
        <v>0.25974025974025972</v>
      </c>
      <c r="L88" s="102">
        <f t="shared" si="13"/>
        <v>0</v>
      </c>
      <c r="T88">
        <v>1</v>
      </c>
      <c r="U88">
        <f t="shared" si="12"/>
        <v>1</v>
      </c>
    </row>
    <row r="89" spans="1:21" x14ac:dyDescent="0.4">
      <c r="A89" s="6" t="s">
        <v>161</v>
      </c>
      <c r="B89" s="168" t="s">
        <v>162</v>
      </c>
      <c r="C89" s="71">
        <v>167</v>
      </c>
      <c r="D89" s="71">
        <v>57</v>
      </c>
      <c r="E89" s="71">
        <v>0</v>
      </c>
      <c r="F89" s="245">
        <f t="shared" si="10"/>
        <v>57</v>
      </c>
      <c r="G89" s="98">
        <v>50</v>
      </c>
      <c r="H89" s="99">
        <v>6</v>
      </c>
      <c r="I89" s="72">
        <v>1</v>
      </c>
      <c r="J89" s="267"/>
      <c r="K89" s="83">
        <f t="shared" si="11"/>
        <v>0.3413173652694611</v>
      </c>
      <c r="L89" s="102">
        <f t="shared" si="13"/>
        <v>0</v>
      </c>
      <c r="T89">
        <v>1</v>
      </c>
      <c r="U89">
        <f t="shared" si="12"/>
        <v>1</v>
      </c>
    </row>
    <row r="90" spans="1:21" x14ac:dyDescent="0.4">
      <c r="A90" s="6" t="s">
        <v>163</v>
      </c>
      <c r="B90" s="168" t="s">
        <v>164</v>
      </c>
      <c r="C90" s="71">
        <v>149</v>
      </c>
      <c r="D90" s="71">
        <v>65</v>
      </c>
      <c r="E90" s="71">
        <v>1</v>
      </c>
      <c r="F90" s="245">
        <f t="shared" si="10"/>
        <v>64</v>
      </c>
      <c r="G90" s="98">
        <v>46</v>
      </c>
      <c r="H90" s="99">
        <v>14</v>
      </c>
      <c r="I90" s="72">
        <v>4</v>
      </c>
      <c r="J90" s="267"/>
      <c r="K90" s="83">
        <f t="shared" si="11"/>
        <v>0.43624161073825501</v>
      </c>
      <c r="L90" s="102">
        <f t="shared" si="13"/>
        <v>0</v>
      </c>
      <c r="T90">
        <v>1</v>
      </c>
      <c r="U90">
        <f t="shared" si="12"/>
        <v>1</v>
      </c>
    </row>
    <row r="91" spans="1:21" x14ac:dyDescent="0.4">
      <c r="A91" s="6" t="s">
        <v>165</v>
      </c>
      <c r="B91" s="168" t="s">
        <v>166</v>
      </c>
      <c r="C91" s="71">
        <v>352</v>
      </c>
      <c r="D91" s="71">
        <v>120</v>
      </c>
      <c r="E91" s="71">
        <v>0</v>
      </c>
      <c r="F91" s="245">
        <f t="shared" si="10"/>
        <v>120</v>
      </c>
      <c r="G91" s="98">
        <v>73</v>
      </c>
      <c r="H91" s="99">
        <v>43</v>
      </c>
      <c r="I91" s="72">
        <v>4</v>
      </c>
      <c r="J91" s="267"/>
      <c r="K91" s="83">
        <f t="shared" si="11"/>
        <v>0.34090909090909088</v>
      </c>
      <c r="L91" s="102">
        <f t="shared" si="13"/>
        <v>0</v>
      </c>
      <c r="T91">
        <v>1</v>
      </c>
      <c r="U91">
        <f t="shared" si="12"/>
        <v>1</v>
      </c>
    </row>
    <row r="92" spans="1:21" x14ac:dyDescent="0.4">
      <c r="A92" s="6" t="s">
        <v>167</v>
      </c>
      <c r="B92" s="168" t="s">
        <v>168</v>
      </c>
      <c r="C92" s="71">
        <v>400</v>
      </c>
      <c r="D92" s="71">
        <v>109</v>
      </c>
      <c r="E92" s="71">
        <v>0</v>
      </c>
      <c r="F92" s="245">
        <f t="shared" si="10"/>
        <v>109</v>
      </c>
      <c r="G92" s="98">
        <v>62</v>
      </c>
      <c r="H92" s="99">
        <v>39</v>
      </c>
      <c r="I92" s="72">
        <v>8</v>
      </c>
      <c r="J92" s="267"/>
      <c r="K92" s="83">
        <f t="shared" si="11"/>
        <v>0.27250000000000002</v>
      </c>
      <c r="L92" s="102">
        <f t="shared" si="13"/>
        <v>0</v>
      </c>
      <c r="T92">
        <v>1</v>
      </c>
      <c r="U92">
        <f t="shared" si="12"/>
        <v>1</v>
      </c>
    </row>
    <row r="93" spans="1:21" x14ac:dyDescent="0.4">
      <c r="A93" s="6" t="s">
        <v>169</v>
      </c>
      <c r="B93" s="168" t="s">
        <v>170</v>
      </c>
      <c r="C93" s="71">
        <v>328</v>
      </c>
      <c r="D93" s="71">
        <v>154</v>
      </c>
      <c r="E93" s="71">
        <v>4</v>
      </c>
      <c r="F93" s="245">
        <f t="shared" si="10"/>
        <v>150</v>
      </c>
      <c r="G93" s="98">
        <v>65</v>
      </c>
      <c r="H93" s="99">
        <v>82</v>
      </c>
      <c r="I93" s="72">
        <v>3</v>
      </c>
      <c r="J93" s="267"/>
      <c r="K93" s="83">
        <f t="shared" si="11"/>
        <v>0.46951219512195119</v>
      </c>
      <c r="L93" s="102">
        <f t="shared" si="13"/>
        <v>0</v>
      </c>
      <c r="T93">
        <v>1</v>
      </c>
      <c r="U93">
        <f t="shared" si="12"/>
        <v>1</v>
      </c>
    </row>
    <row r="94" spans="1:21" x14ac:dyDescent="0.4">
      <c r="A94" s="6" t="s">
        <v>171</v>
      </c>
      <c r="B94" s="168" t="s">
        <v>172</v>
      </c>
      <c r="C94" s="71">
        <v>303</v>
      </c>
      <c r="D94" s="71">
        <v>113</v>
      </c>
      <c r="E94" s="71">
        <v>0</v>
      </c>
      <c r="F94" s="245">
        <f t="shared" si="10"/>
        <v>113</v>
      </c>
      <c r="G94" s="98">
        <v>73</v>
      </c>
      <c r="H94" s="99">
        <v>35</v>
      </c>
      <c r="I94" s="72">
        <v>5</v>
      </c>
      <c r="J94" s="267"/>
      <c r="K94" s="83">
        <f t="shared" si="11"/>
        <v>0.37293729372937295</v>
      </c>
      <c r="L94" s="102">
        <f t="shared" si="13"/>
        <v>0</v>
      </c>
      <c r="T94">
        <v>1</v>
      </c>
      <c r="U94">
        <f t="shared" si="12"/>
        <v>1</v>
      </c>
    </row>
    <row r="95" spans="1:21" x14ac:dyDescent="0.4">
      <c r="A95" s="6" t="s">
        <v>173</v>
      </c>
      <c r="B95" s="168" t="s">
        <v>174</v>
      </c>
      <c r="C95" s="71">
        <v>147</v>
      </c>
      <c r="D95" s="71">
        <v>86</v>
      </c>
      <c r="E95" s="71">
        <v>0</v>
      </c>
      <c r="F95" s="245">
        <f t="shared" si="10"/>
        <v>86</v>
      </c>
      <c r="G95" s="98">
        <v>37</v>
      </c>
      <c r="H95" s="99">
        <v>49</v>
      </c>
      <c r="I95" s="72">
        <v>0</v>
      </c>
      <c r="J95" s="267"/>
      <c r="K95" s="83">
        <f t="shared" si="11"/>
        <v>0.58503401360544216</v>
      </c>
      <c r="L95" s="102">
        <f t="shared" si="13"/>
        <v>0</v>
      </c>
      <c r="T95">
        <v>1</v>
      </c>
      <c r="U95">
        <f t="shared" si="12"/>
        <v>1</v>
      </c>
    </row>
    <row r="96" spans="1:21" x14ac:dyDescent="0.4">
      <c r="A96" s="6" t="s">
        <v>175</v>
      </c>
      <c r="B96" s="168" t="s">
        <v>176</v>
      </c>
      <c r="C96" s="71">
        <v>370</v>
      </c>
      <c r="D96" s="71">
        <v>183</v>
      </c>
      <c r="E96" s="71">
        <v>1</v>
      </c>
      <c r="F96" s="245">
        <f t="shared" si="10"/>
        <v>182</v>
      </c>
      <c r="G96" s="98">
        <v>167</v>
      </c>
      <c r="H96" s="99">
        <v>7</v>
      </c>
      <c r="I96" s="72">
        <v>8</v>
      </c>
      <c r="J96" s="267"/>
      <c r="K96" s="83">
        <f t="shared" si="11"/>
        <v>0.49459459459459459</v>
      </c>
      <c r="L96" s="102">
        <f t="shared" si="13"/>
        <v>0</v>
      </c>
      <c r="T96">
        <v>1</v>
      </c>
      <c r="U96">
        <f t="shared" si="12"/>
        <v>1</v>
      </c>
    </row>
    <row r="97" spans="1:21" x14ac:dyDescent="0.4">
      <c r="A97" s="6" t="s">
        <v>177</v>
      </c>
      <c r="B97" s="168" t="s">
        <v>178</v>
      </c>
      <c r="C97" s="71">
        <v>255</v>
      </c>
      <c r="D97" s="71">
        <v>152</v>
      </c>
      <c r="E97" s="71">
        <v>2</v>
      </c>
      <c r="F97" s="245">
        <f t="shared" si="10"/>
        <v>150</v>
      </c>
      <c r="G97" s="98">
        <v>142</v>
      </c>
      <c r="H97" s="99">
        <v>8</v>
      </c>
      <c r="I97" s="72">
        <v>0</v>
      </c>
      <c r="J97" s="267"/>
      <c r="K97" s="83">
        <f t="shared" si="11"/>
        <v>0.59607843137254901</v>
      </c>
      <c r="L97" s="102">
        <f t="shared" si="13"/>
        <v>0</v>
      </c>
      <c r="T97">
        <v>1</v>
      </c>
      <c r="U97">
        <f t="shared" si="12"/>
        <v>1</v>
      </c>
    </row>
    <row r="98" spans="1:21" x14ac:dyDescent="0.4">
      <c r="A98" s="6" t="s">
        <v>179</v>
      </c>
      <c r="B98" s="167" t="s">
        <v>180</v>
      </c>
      <c r="C98" s="71">
        <v>458</v>
      </c>
      <c r="D98" s="71">
        <v>203</v>
      </c>
      <c r="E98" s="71">
        <v>1</v>
      </c>
      <c r="F98" s="245">
        <f t="shared" si="10"/>
        <v>202</v>
      </c>
      <c r="G98" s="98">
        <v>174</v>
      </c>
      <c r="H98" s="99">
        <v>15</v>
      </c>
      <c r="I98" s="72">
        <v>13</v>
      </c>
      <c r="J98" s="267"/>
      <c r="K98" s="83">
        <f t="shared" si="11"/>
        <v>0.44323144104803491</v>
      </c>
      <c r="L98" s="102">
        <f t="shared" si="13"/>
        <v>0</v>
      </c>
      <c r="T98">
        <v>1</v>
      </c>
      <c r="U98">
        <f t="shared" si="12"/>
        <v>1</v>
      </c>
    </row>
    <row r="99" spans="1:21" x14ac:dyDescent="0.4">
      <c r="A99" s="6" t="s">
        <v>181</v>
      </c>
      <c r="B99" s="167" t="s">
        <v>182</v>
      </c>
      <c r="C99" s="71">
        <v>623</v>
      </c>
      <c r="D99" s="71">
        <v>201</v>
      </c>
      <c r="E99" s="71">
        <v>3</v>
      </c>
      <c r="F99" s="245">
        <f t="shared" si="10"/>
        <v>198</v>
      </c>
      <c r="G99" s="98">
        <v>127</v>
      </c>
      <c r="H99" s="99">
        <v>58</v>
      </c>
      <c r="I99" s="72">
        <v>13</v>
      </c>
      <c r="J99" s="267"/>
      <c r="K99" s="83">
        <f t="shared" si="11"/>
        <v>0.32263242375601925</v>
      </c>
      <c r="L99" s="102">
        <f t="shared" si="13"/>
        <v>0</v>
      </c>
      <c r="T99">
        <v>1</v>
      </c>
      <c r="U99">
        <f t="shared" si="12"/>
        <v>1</v>
      </c>
    </row>
    <row r="100" spans="1:21" x14ac:dyDescent="0.4">
      <c r="A100" s="6" t="s">
        <v>183</v>
      </c>
      <c r="B100" s="167" t="s">
        <v>184</v>
      </c>
      <c r="C100" s="71">
        <v>446</v>
      </c>
      <c r="D100" s="71">
        <v>42</v>
      </c>
      <c r="E100" s="71">
        <v>0</v>
      </c>
      <c r="F100" s="245">
        <f t="shared" si="10"/>
        <v>42</v>
      </c>
      <c r="G100" s="98">
        <v>39</v>
      </c>
      <c r="H100" s="99">
        <v>1</v>
      </c>
      <c r="I100" s="72">
        <v>2</v>
      </c>
      <c r="J100" s="267"/>
      <c r="K100" s="83">
        <f t="shared" si="11"/>
        <v>9.417040358744394E-2</v>
      </c>
      <c r="L100" s="102">
        <f t="shared" si="13"/>
        <v>0</v>
      </c>
      <c r="T100">
        <v>1</v>
      </c>
      <c r="U100">
        <f t="shared" si="12"/>
        <v>1</v>
      </c>
    </row>
    <row r="101" spans="1:21" x14ac:dyDescent="0.4">
      <c r="A101" s="6" t="s">
        <v>185</v>
      </c>
      <c r="B101" s="167" t="s">
        <v>186</v>
      </c>
      <c r="C101" s="71">
        <v>184</v>
      </c>
      <c r="D101" s="71">
        <v>77</v>
      </c>
      <c r="E101" s="71">
        <v>0</v>
      </c>
      <c r="F101" s="245">
        <f t="shared" si="10"/>
        <v>77</v>
      </c>
      <c r="G101" s="98">
        <v>44</v>
      </c>
      <c r="H101" s="99">
        <v>23</v>
      </c>
      <c r="I101" s="72">
        <v>10</v>
      </c>
      <c r="J101" s="267"/>
      <c r="K101" s="83">
        <f t="shared" si="11"/>
        <v>0.41847826086956524</v>
      </c>
      <c r="L101" s="102">
        <f t="shared" si="13"/>
        <v>0</v>
      </c>
      <c r="T101">
        <v>1</v>
      </c>
      <c r="U101">
        <f t="shared" si="12"/>
        <v>1</v>
      </c>
    </row>
    <row r="102" spans="1:21" x14ac:dyDescent="0.4">
      <c r="A102" s="6" t="s">
        <v>187</v>
      </c>
      <c r="B102" s="167" t="s">
        <v>188</v>
      </c>
      <c r="C102" s="71">
        <v>167</v>
      </c>
      <c r="D102" s="71">
        <v>68</v>
      </c>
      <c r="E102" s="71">
        <v>1</v>
      </c>
      <c r="F102" s="245">
        <f t="shared" si="10"/>
        <v>67</v>
      </c>
      <c r="G102" s="98">
        <v>55</v>
      </c>
      <c r="H102" s="99">
        <v>12</v>
      </c>
      <c r="I102" s="72">
        <v>0</v>
      </c>
      <c r="J102" s="267"/>
      <c r="K102" s="83">
        <f t="shared" si="11"/>
        <v>0.40718562874251496</v>
      </c>
      <c r="L102" s="102">
        <f t="shared" si="13"/>
        <v>0</v>
      </c>
      <c r="T102">
        <v>1</v>
      </c>
      <c r="U102">
        <f t="shared" si="12"/>
        <v>1</v>
      </c>
    </row>
    <row r="103" spans="1:21" x14ac:dyDescent="0.4">
      <c r="A103" s="6" t="s">
        <v>189</v>
      </c>
      <c r="B103" s="167" t="s">
        <v>190</v>
      </c>
      <c r="C103" s="71">
        <v>444</v>
      </c>
      <c r="D103" s="71">
        <v>182</v>
      </c>
      <c r="E103" s="71">
        <v>2</v>
      </c>
      <c r="F103" s="245">
        <f t="shared" si="10"/>
        <v>180</v>
      </c>
      <c r="G103" s="98">
        <v>158</v>
      </c>
      <c r="H103" s="99">
        <v>21</v>
      </c>
      <c r="I103" s="72">
        <v>1</v>
      </c>
      <c r="J103" s="267"/>
      <c r="K103" s="83">
        <f t="shared" si="11"/>
        <v>0.40990990990990989</v>
      </c>
      <c r="L103" s="102">
        <f t="shared" si="13"/>
        <v>0</v>
      </c>
      <c r="T103">
        <v>1</v>
      </c>
      <c r="U103">
        <f t="shared" si="12"/>
        <v>1</v>
      </c>
    </row>
    <row r="104" spans="1:21" x14ac:dyDescent="0.4">
      <c r="A104" s="6" t="s">
        <v>191</v>
      </c>
      <c r="B104" s="167" t="s">
        <v>192</v>
      </c>
      <c r="C104" s="71">
        <v>208</v>
      </c>
      <c r="D104" s="71">
        <v>104</v>
      </c>
      <c r="E104" s="71">
        <v>1</v>
      </c>
      <c r="F104" s="245">
        <f t="shared" si="10"/>
        <v>103</v>
      </c>
      <c r="G104" s="98">
        <v>93</v>
      </c>
      <c r="H104" s="99">
        <v>10</v>
      </c>
      <c r="I104" s="72">
        <v>0</v>
      </c>
      <c r="J104" s="267"/>
      <c r="K104" s="83">
        <f t="shared" si="11"/>
        <v>0.5</v>
      </c>
      <c r="L104" s="102">
        <f t="shared" si="13"/>
        <v>0</v>
      </c>
      <c r="T104">
        <v>1</v>
      </c>
      <c r="U104">
        <f t="shared" si="12"/>
        <v>1</v>
      </c>
    </row>
    <row r="105" spans="1:21" x14ac:dyDescent="0.4">
      <c r="A105" s="6" t="s">
        <v>193</v>
      </c>
      <c r="B105" s="167" t="s">
        <v>194</v>
      </c>
      <c r="C105" s="71">
        <v>774</v>
      </c>
      <c r="D105" s="71">
        <v>306</v>
      </c>
      <c r="E105" s="71">
        <v>7</v>
      </c>
      <c r="F105" s="245">
        <f t="shared" si="10"/>
        <v>299</v>
      </c>
      <c r="G105" s="98">
        <v>225</v>
      </c>
      <c r="H105" s="99">
        <v>31</v>
      </c>
      <c r="I105" s="72">
        <v>43</v>
      </c>
      <c r="J105" s="267"/>
      <c r="K105" s="83">
        <f t="shared" si="11"/>
        <v>0.39534883720930231</v>
      </c>
      <c r="L105" s="102">
        <f t="shared" si="13"/>
        <v>0</v>
      </c>
      <c r="T105">
        <v>1</v>
      </c>
      <c r="U105">
        <f t="shared" si="12"/>
        <v>1</v>
      </c>
    </row>
    <row r="106" spans="1:21" x14ac:dyDescent="0.4">
      <c r="A106" s="6" t="s">
        <v>195</v>
      </c>
      <c r="B106" s="167" t="s">
        <v>196</v>
      </c>
      <c r="C106" s="71">
        <v>511</v>
      </c>
      <c r="D106" s="71">
        <v>189</v>
      </c>
      <c r="E106" s="71">
        <v>1</v>
      </c>
      <c r="F106" s="245">
        <f t="shared" si="10"/>
        <v>188</v>
      </c>
      <c r="G106" s="98">
        <v>172</v>
      </c>
      <c r="H106" s="99">
        <v>7</v>
      </c>
      <c r="I106" s="72">
        <v>9</v>
      </c>
      <c r="J106" s="267"/>
      <c r="K106" s="83">
        <f t="shared" si="11"/>
        <v>0.36986301369863012</v>
      </c>
      <c r="L106" s="102">
        <f t="shared" si="13"/>
        <v>0</v>
      </c>
      <c r="T106">
        <v>1</v>
      </c>
      <c r="U106">
        <f t="shared" si="12"/>
        <v>1</v>
      </c>
    </row>
    <row r="107" spans="1:21" x14ac:dyDescent="0.4">
      <c r="A107" s="6" t="s">
        <v>197</v>
      </c>
      <c r="B107" s="167" t="s">
        <v>198</v>
      </c>
      <c r="C107" s="71">
        <v>745</v>
      </c>
      <c r="D107" s="71">
        <v>249</v>
      </c>
      <c r="E107" s="71">
        <v>1</v>
      </c>
      <c r="F107" s="245">
        <f t="shared" si="10"/>
        <v>248</v>
      </c>
      <c r="G107" s="98">
        <v>194</v>
      </c>
      <c r="H107" s="99">
        <v>39</v>
      </c>
      <c r="I107" s="72">
        <v>15</v>
      </c>
      <c r="J107" s="267"/>
      <c r="K107" s="83">
        <f t="shared" si="11"/>
        <v>0.33422818791946307</v>
      </c>
      <c r="L107" s="102">
        <f t="shared" si="13"/>
        <v>0</v>
      </c>
      <c r="T107">
        <v>1</v>
      </c>
      <c r="U107">
        <f t="shared" si="12"/>
        <v>1</v>
      </c>
    </row>
    <row r="108" spans="1:21" x14ac:dyDescent="0.4">
      <c r="A108" s="6" t="s">
        <v>199</v>
      </c>
      <c r="B108" s="167" t="s">
        <v>200</v>
      </c>
      <c r="C108" s="71">
        <v>311</v>
      </c>
      <c r="D108" s="71">
        <v>134</v>
      </c>
      <c r="E108" s="71">
        <v>1</v>
      </c>
      <c r="F108" s="245">
        <f t="shared" si="10"/>
        <v>133</v>
      </c>
      <c r="G108" s="98">
        <v>107</v>
      </c>
      <c r="H108" s="99">
        <v>22</v>
      </c>
      <c r="I108" s="72">
        <v>4</v>
      </c>
      <c r="J108" s="267"/>
      <c r="K108" s="83">
        <f t="shared" si="11"/>
        <v>0.43086816720257237</v>
      </c>
      <c r="L108" s="102">
        <f t="shared" si="13"/>
        <v>0</v>
      </c>
      <c r="T108">
        <v>1</v>
      </c>
      <c r="U108">
        <f t="shared" si="12"/>
        <v>1</v>
      </c>
    </row>
    <row r="109" spans="1:21" x14ac:dyDescent="0.4">
      <c r="A109" s="6" t="s">
        <v>201</v>
      </c>
      <c r="B109" s="167" t="s">
        <v>202</v>
      </c>
      <c r="C109" s="71">
        <v>382</v>
      </c>
      <c r="D109" s="71">
        <v>84</v>
      </c>
      <c r="E109" s="71">
        <v>0</v>
      </c>
      <c r="F109" s="245">
        <f t="shared" si="10"/>
        <v>84</v>
      </c>
      <c r="G109" s="98">
        <v>62</v>
      </c>
      <c r="H109" s="99">
        <v>18</v>
      </c>
      <c r="I109" s="72">
        <v>4</v>
      </c>
      <c r="J109" s="267"/>
      <c r="K109" s="83">
        <f t="shared" si="11"/>
        <v>0.21989528795811519</v>
      </c>
      <c r="L109" s="102">
        <f t="shared" si="13"/>
        <v>0</v>
      </c>
      <c r="T109">
        <v>1</v>
      </c>
      <c r="U109">
        <f t="shared" si="12"/>
        <v>1</v>
      </c>
    </row>
    <row r="110" spans="1:21" x14ac:dyDescent="0.4">
      <c r="A110" s="6" t="s">
        <v>203</v>
      </c>
      <c r="B110" s="167" t="s">
        <v>204</v>
      </c>
      <c r="C110" s="71">
        <v>505</v>
      </c>
      <c r="D110" s="71">
        <v>138</v>
      </c>
      <c r="E110" s="71">
        <v>0</v>
      </c>
      <c r="F110" s="245">
        <f t="shared" si="10"/>
        <v>138</v>
      </c>
      <c r="G110" s="98">
        <v>115</v>
      </c>
      <c r="H110" s="99">
        <v>7</v>
      </c>
      <c r="I110" s="72">
        <v>16</v>
      </c>
      <c r="J110" s="267"/>
      <c r="K110" s="83">
        <f t="shared" si="11"/>
        <v>0.27326732673267329</v>
      </c>
      <c r="L110" s="102">
        <f t="shared" si="13"/>
        <v>0</v>
      </c>
      <c r="T110">
        <v>1</v>
      </c>
      <c r="U110">
        <f t="shared" ref="U110:U141" si="14">IF(F110&gt;0,1,0)</f>
        <v>1</v>
      </c>
    </row>
    <row r="111" spans="1:21" x14ac:dyDescent="0.4">
      <c r="A111" s="6" t="s">
        <v>205</v>
      </c>
      <c r="B111" s="167" t="s">
        <v>206</v>
      </c>
      <c r="C111" s="71">
        <v>188</v>
      </c>
      <c r="D111" s="71">
        <v>85</v>
      </c>
      <c r="E111" s="71">
        <v>1</v>
      </c>
      <c r="F111" s="245">
        <f t="shared" si="10"/>
        <v>84</v>
      </c>
      <c r="G111" s="98">
        <v>70</v>
      </c>
      <c r="H111" s="99">
        <v>14</v>
      </c>
      <c r="I111" s="72">
        <v>0</v>
      </c>
      <c r="J111" s="267"/>
      <c r="K111" s="83">
        <f t="shared" si="11"/>
        <v>0.4521276595744681</v>
      </c>
      <c r="L111" s="102">
        <f t="shared" si="13"/>
        <v>0</v>
      </c>
      <c r="T111">
        <v>1</v>
      </c>
      <c r="U111">
        <f t="shared" si="14"/>
        <v>1</v>
      </c>
    </row>
    <row r="112" spans="1:21" x14ac:dyDescent="0.4">
      <c r="A112" s="6" t="s">
        <v>207</v>
      </c>
      <c r="B112" s="167" t="s">
        <v>208</v>
      </c>
      <c r="C112" s="71">
        <v>608</v>
      </c>
      <c r="D112" s="71">
        <v>185</v>
      </c>
      <c r="E112" s="71">
        <v>2</v>
      </c>
      <c r="F112" s="245">
        <f t="shared" si="10"/>
        <v>183</v>
      </c>
      <c r="G112" s="98">
        <v>166</v>
      </c>
      <c r="H112" s="99">
        <v>13</v>
      </c>
      <c r="I112" s="72">
        <v>4</v>
      </c>
      <c r="J112" s="267"/>
      <c r="K112" s="83">
        <f t="shared" si="11"/>
        <v>0.30427631578947367</v>
      </c>
      <c r="L112" s="102">
        <f t="shared" si="13"/>
        <v>0</v>
      </c>
      <c r="T112">
        <v>1</v>
      </c>
      <c r="U112">
        <f t="shared" si="14"/>
        <v>1</v>
      </c>
    </row>
    <row r="113" spans="1:21" x14ac:dyDescent="0.4">
      <c r="A113" s="6" t="s">
        <v>209</v>
      </c>
      <c r="B113" s="167" t="s">
        <v>210</v>
      </c>
      <c r="C113" s="71">
        <v>408</v>
      </c>
      <c r="D113" s="71">
        <v>113</v>
      </c>
      <c r="E113" s="71">
        <v>0</v>
      </c>
      <c r="F113" s="245">
        <f t="shared" si="10"/>
        <v>113</v>
      </c>
      <c r="G113" s="98">
        <v>80</v>
      </c>
      <c r="H113" s="99">
        <v>16</v>
      </c>
      <c r="I113" s="72">
        <v>17</v>
      </c>
      <c r="J113" s="267"/>
      <c r="K113" s="83">
        <f t="shared" si="11"/>
        <v>0.27696078431372551</v>
      </c>
      <c r="L113" s="102">
        <f t="shared" si="13"/>
        <v>0</v>
      </c>
      <c r="T113">
        <v>1</v>
      </c>
      <c r="U113">
        <f t="shared" si="14"/>
        <v>1</v>
      </c>
    </row>
    <row r="114" spans="1:21" x14ac:dyDescent="0.4">
      <c r="A114" s="6" t="s">
        <v>211</v>
      </c>
      <c r="B114" s="167" t="s">
        <v>212</v>
      </c>
      <c r="C114" s="71">
        <v>358</v>
      </c>
      <c r="D114" s="71">
        <v>205</v>
      </c>
      <c r="E114" s="71">
        <v>3</v>
      </c>
      <c r="F114" s="245">
        <f t="shared" si="10"/>
        <v>202</v>
      </c>
      <c r="G114" s="98">
        <v>116</v>
      </c>
      <c r="H114" s="99">
        <v>85</v>
      </c>
      <c r="I114" s="72">
        <v>1</v>
      </c>
      <c r="J114" s="267"/>
      <c r="K114" s="83">
        <f t="shared" si="11"/>
        <v>0.57262569832402233</v>
      </c>
      <c r="L114" s="102">
        <f t="shared" si="13"/>
        <v>0</v>
      </c>
      <c r="T114">
        <v>1</v>
      </c>
      <c r="U114">
        <f t="shared" si="14"/>
        <v>1</v>
      </c>
    </row>
    <row r="115" spans="1:21" x14ac:dyDescent="0.4">
      <c r="A115" s="6" t="s">
        <v>213</v>
      </c>
      <c r="B115" s="167" t="s">
        <v>214</v>
      </c>
      <c r="C115" s="71">
        <v>559</v>
      </c>
      <c r="D115" s="71">
        <v>163</v>
      </c>
      <c r="E115" s="71">
        <v>0</v>
      </c>
      <c r="F115" s="245">
        <f t="shared" si="10"/>
        <v>163</v>
      </c>
      <c r="G115" s="98">
        <v>143</v>
      </c>
      <c r="H115" s="99">
        <v>12</v>
      </c>
      <c r="I115" s="72">
        <v>8</v>
      </c>
      <c r="J115" s="267"/>
      <c r="K115" s="83">
        <f t="shared" si="11"/>
        <v>0.29159212880143115</v>
      </c>
      <c r="L115" s="102">
        <f t="shared" si="13"/>
        <v>0</v>
      </c>
      <c r="T115">
        <v>1</v>
      </c>
      <c r="U115">
        <f t="shared" si="14"/>
        <v>1</v>
      </c>
    </row>
    <row r="116" spans="1:21" x14ac:dyDescent="0.4">
      <c r="A116" s="6" t="s">
        <v>215</v>
      </c>
      <c r="B116" s="167" t="s">
        <v>216</v>
      </c>
      <c r="C116" s="71">
        <v>290</v>
      </c>
      <c r="D116" s="71">
        <v>61</v>
      </c>
      <c r="E116" s="71">
        <v>2</v>
      </c>
      <c r="F116" s="245">
        <f t="shared" si="10"/>
        <v>59</v>
      </c>
      <c r="G116" s="98">
        <v>46</v>
      </c>
      <c r="H116" s="99">
        <v>13</v>
      </c>
      <c r="I116" s="72"/>
      <c r="J116" s="267"/>
      <c r="K116" s="83">
        <f t="shared" si="11"/>
        <v>0.2103448275862069</v>
      </c>
      <c r="L116" s="102">
        <f t="shared" si="13"/>
        <v>0</v>
      </c>
      <c r="T116">
        <v>1</v>
      </c>
      <c r="U116">
        <f t="shared" si="14"/>
        <v>1</v>
      </c>
    </row>
    <row r="117" spans="1:21" x14ac:dyDescent="0.4">
      <c r="A117" s="6" t="s">
        <v>217</v>
      </c>
      <c r="B117" s="167" t="s">
        <v>218</v>
      </c>
      <c r="C117" s="71">
        <v>494</v>
      </c>
      <c r="D117" s="71">
        <v>121</v>
      </c>
      <c r="E117" s="71">
        <v>0</v>
      </c>
      <c r="F117" s="245">
        <f t="shared" si="10"/>
        <v>121</v>
      </c>
      <c r="G117" s="98">
        <v>115</v>
      </c>
      <c r="H117" s="99">
        <v>3</v>
      </c>
      <c r="I117" s="72">
        <v>3</v>
      </c>
      <c r="J117" s="267">
        <v>0</v>
      </c>
      <c r="K117" s="83">
        <f t="shared" si="11"/>
        <v>0.24493927125506074</v>
      </c>
      <c r="L117" s="102">
        <f t="shared" si="13"/>
        <v>0</v>
      </c>
      <c r="T117">
        <v>1</v>
      </c>
      <c r="U117">
        <f t="shared" si="14"/>
        <v>1</v>
      </c>
    </row>
    <row r="118" spans="1:21" x14ac:dyDescent="0.4">
      <c r="A118" s="6" t="s">
        <v>219</v>
      </c>
      <c r="B118" s="167" t="s">
        <v>220</v>
      </c>
      <c r="C118" s="71">
        <v>170</v>
      </c>
      <c r="D118" s="71">
        <v>41</v>
      </c>
      <c r="E118" s="71">
        <v>1</v>
      </c>
      <c r="F118" s="245">
        <f t="shared" si="10"/>
        <v>40</v>
      </c>
      <c r="G118" s="98">
        <v>29</v>
      </c>
      <c r="H118" s="99">
        <v>9</v>
      </c>
      <c r="I118" s="72">
        <v>2</v>
      </c>
      <c r="J118" s="267"/>
      <c r="K118" s="83">
        <f t="shared" si="11"/>
        <v>0.2411764705882353</v>
      </c>
      <c r="L118" s="102">
        <f t="shared" si="13"/>
        <v>0</v>
      </c>
      <c r="T118">
        <v>1</v>
      </c>
      <c r="U118">
        <f t="shared" si="14"/>
        <v>1</v>
      </c>
    </row>
    <row r="119" spans="1:21" x14ac:dyDescent="0.4">
      <c r="A119" s="6" t="s">
        <v>221</v>
      </c>
      <c r="B119" s="167" t="s">
        <v>222</v>
      </c>
      <c r="C119" s="71">
        <v>436</v>
      </c>
      <c r="D119" s="71">
        <v>234</v>
      </c>
      <c r="E119" s="71">
        <v>4</v>
      </c>
      <c r="F119" s="245">
        <f t="shared" si="10"/>
        <v>230</v>
      </c>
      <c r="G119" s="98">
        <v>201</v>
      </c>
      <c r="H119" s="99">
        <v>22</v>
      </c>
      <c r="I119" s="72">
        <v>7</v>
      </c>
      <c r="J119" s="267"/>
      <c r="K119" s="83">
        <f t="shared" si="11"/>
        <v>0.53669724770642202</v>
      </c>
      <c r="L119" s="102">
        <f t="shared" si="13"/>
        <v>0</v>
      </c>
      <c r="T119">
        <v>1</v>
      </c>
      <c r="U119">
        <f t="shared" si="14"/>
        <v>1</v>
      </c>
    </row>
    <row r="120" spans="1:21" x14ac:dyDescent="0.4">
      <c r="A120" s="6" t="s">
        <v>223</v>
      </c>
      <c r="B120" s="167" t="s">
        <v>224</v>
      </c>
      <c r="C120" s="71">
        <v>308</v>
      </c>
      <c r="D120" s="71">
        <v>123</v>
      </c>
      <c r="E120" s="71">
        <v>0</v>
      </c>
      <c r="F120" s="245">
        <f t="shared" si="10"/>
        <v>123</v>
      </c>
      <c r="G120" s="98">
        <v>113</v>
      </c>
      <c r="H120" s="99">
        <v>4</v>
      </c>
      <c r="I120" s="72">
        <v>6</v>
      </c>
      <c r="J120" s="267"/>
      <c r="K120" s="83">
        <f t="shared" si="11"/>
        <v>0.39935064935064934</v>
      </c>
      <c r="L120" s="102">
        <f t="shared" si="13"/>
        <v>0</v>
      </c>
      <c r="T120">
        <v>1</v>
      </c>
      <c r="U120">
        <f t="shared" si="14"/>
        <v>1</v>
      </c>
    </row>
    <row r="121" spans="1:21" x14ac:dyDescent="0.4">
      <c r="A121" s="6" t="s">
        <v>225</v>
      </c>
      <c r="B121" s="167" t="s">
        <v>226</v>
      </c>
      <c r="C121" s="71">
        <v>479</v>
      </c>
      <c r="D121" s="71">
        <v>129</v>
      </c>
      <c r="E121" s="71">
        <v>2</v>
      </c>
      <c r="F121" s="245">
        <f t="shared" si="10"/>
        <v>127</v>
      </c>
      <c r="G121" s="98">
        <v>115</v>
      </c>
      <c r="H121" s="99">
        <v>9</v>
      </c>
      <c r="I121" s="72">
        <v>3</v>
      </c>
      <c r="J121" s="267"/>
      <c r="K121" s="83">
        <f t="shared" si="11"/>
        <v>0.26931106471816285</v>
      </c>
      <c r="L121" s="102">
        <f t="shared" si="13"/>
        <v>0</v>
      </c>
      <c r="T121">
        <v>1</v>
      </c>
      <c r="U121">
        <f t="shared" si="14"/>
        <v>1</v>
      </c>
    </row>
    <row r="122" spans="1:21" x14ac:dyDescent="0.4">
      <c r="A122" s="6" t="s">
        <v>227</v>
      </c>
      <c r="B122" s="167" t="s">
        <v>228</v>
      </c>
      <c r="C122" s="71">
        <v>439</v>
      </c>
      <c r="D122" s="71">
        <v>160</v>
      </c>
      <c r="E122" s="71">
        <v>3</v>
      </c>
      <c r="F122" s="245">
        <f t="shared" si="10"/>
        <v>157</v>
      </c>
      <c r="G122" s="98">
        <v>102</v>
      </c>
      <c r="H122" s="99">
        <v>32</v>
      </c>
      <c r="I122" s="72">
        <v>23</v>
      </c>
      <c r="J122" s="267"/>
      <c r="K122" s="83">
        <f t="shared" si="11"/>
        <v>0.36446469248291574</v>
      </c>
      <c r="L122" s="102">
        <f t="shared" si="13"/>
        <v>0</v>
      </c>
      <c r="T122">
        <v>1</v>
      </c>
      <c r="U122">
        <f t="shared" si="14"/>
        <v>1</v>
      </c>
    </row>
    <row r="123" spans="1:21" x14ac:dyDescent="0.4">
      <c r="A123" s="6" t="s">
        <v>229</v>
      </c>
      <c r="B123" s="167" t="s">
        <v>230</v>
      </c>
      <c r="C123" s="71">
        <v>210</v>
      </c>
      <c r="D123" s="71">
        <v>96</v>
      </c>
      <c r="E123" s="71">
        <v>2</v>
      </c>
      <c r="F123" s="245">
        <f t="shared" si="10"/>
        <v>94</v>
      </c>
      <c r="G123" s="98">
        <v>56</v>
      </c>
      <c r="H123" s="99">
        <v>33</v>
      </c>
      <c r="I123" s="72">
        <v>5</v>
      </c>
      <c r="J123" s="267"/>
      <c r="K123" s="83">
        <f t="shared" si="11"/>
        <v>0.45714285714285713</v>
      </c>
      <c r="L123" s="102">
        <f t="shared" si="13"/>
        <v>0</v>
      </c>
      <c r="T123">
        <v>1</v>
      </c>
      <c r="U123">
        <f t="shared" si="14"/>
        <v>1</v>
      </c>
    </row>
    <row r="124" spans="1:21" x14ac:dyDescent="0.4">
      <c r="A124" s="6" t="s">
        <v>231</v>
      </c>
      <c r="B124" s="167" t="s">
        <v>232</v>
      </c>
      <c r="C124" s="71">
        <v>406</v>
      </c>
      <c r="D124" s="71">
        <v>215</v>
      </c>
      <c r="E124" s="71">
        <v>3</v>
      </c>
      <c r="F124" s="245">
        <f t="shared" si="10"/>
        <v>212</v>
      </c>
      <c r="G124" s="98">
        <v>152</v>
      </c>
      <c r="H124" s="99">
        <v>43</v>
      </c>
      <c r="I124" s="72">
        <v>17</v>
      </c>
      <c r="J124" s="267"/>
      <c r="K124" s="83">
        <f t="shared" si="11"/>
        <v>0.52955665024630538</v>
      </c>
      <c r="L124" s="102">
        <f t="shared" si="13"/>
        <v>0</v>
      </c>
      <c r="T124">
        <v>1</v>
      </c>
      <c r="U124">
        <f t="shared" si="14"/>
        <v>1</v>
      </c>
    </row>
    <row r="125" spans="1:21" x14ac:dyDescent="0.4">
      <c r="A125" s="6" t="s">
        <v>233</v>
      </c>
      <c r="B125" s="168" t="s">
        <v>234</v>
      </c>
      <c r="C125" s="71">
        <v>570</v>
      </c>
      <c r="D125" s="71">
        <v>244</v>
      </c>
      <c r="E125" s="71">
        <v>2</v>
      </c>
      <c r="F125" s="245">
        <f t="shared" si="10"/>
        <v>242</v>
      </c>
      <c r="G125" s="98">
        <v>230</v>
      </c>
      <c r="H125" s="99">
        <v>11</v>
      </c>
      <c r="I125" s="72">
        <v>1</v>
      </c>
      <c r="J125" s="267"/>
      <c r="K125" s="83">
        <f t="shared" si="11"/>
        <v>0.42807017543859649</v>
      </c>
      <c r="L125" s="102">
        <f t="shared" si="13"/>
        <v>0</v>
      </c>
      <c r="T125">
        <v>1</v>
      </c>
      <c r="U125">
        <f t="shared" si="14"/>
        <v>1</v>
      </c>
    </row>
    <row r="126" spans="1:21" x14ac:dyDescent="0.4">
      <c r="A126" s="6" t="s">
        <v>235</v>
      </c>
      <c r="B126" s="168" t="s">
        <v>236</v>
      </c>
      <c r="C126" s="71">
        <v>532</v>
      </c>
      <c r="D126" s="71">
        <v>308</v>
      </c>
      <c r="E126" s="71">
        <v>7</v>
      </c>
      <c r="F126" s="245">
        <f t="shared" si="10"/>
        <v>301</v>
      </c>
      <c r="G126" s="98">
        <v>240</v>
      </c>
      <c r="H126" s="99">
        <v>60</v>
      </c>
      <c r="I126" s="72">
        <v>1</v>
      </c>
      <c r="J126" s="267"/>
      <c r="K126" s="83">
        <f t="shared" si="11"/>
        <v>0.57894736842105265</v>
      </c>
      <c r="L126" s="102">
        <f t="shared" si="13"/>
        <v>0</v>
      </c>
      <c r="T126">
        <v>1</v>
      </c>
      <c r="U126">
        <f t="shared" si="14"/>
        <v>1</v>
      </c>
    </row>
    <row r="127" spans="1:21" x14ac:dyDescent="0.4">
      <c r="A127" s="6" t="s">
        <v>237</v>
      </c>
      <c r="B127" s="168" t="s">
        <v>238</v>
      </c>
      <c r="C127" s="71">
        <v>430</v>
      </c>
      <c r="D127" s="71">
        <v>178</v>
      </c>
      <c r="E127" s="71">
        <v>0</v>
      </c>
      <c r="F127" s="245">
        <f t="shared" si="10"/>
        <v>178</v>
      </c>
      <c r="G127" s="98">
        <v>140</v>
      </c>
      <c r="H127" s="99">
        <v>35</v>
      </c>
      <c r="I127" s="72">
        <v>3</v>
      </c>
      <c r="J127" s="267"/>
      <c r="K127" s="83">
        <f t="shared" si="11"/>
        <v>0.413953488372093</v>
      </c>
      <c r="L127" s="102">
        <f t="shared" si="13"/>
        <v>0</v>
      </c>
      <c r="T127">
        <v>1</v>
      </c>
      <c r="U127">
        <f t="shared" si="14"/>
        <v>1</v>
      </c>
    </row>
    <row r="128" spans="1:21" x14ac:dyDescent="0.4">
      <c r="A128" s="6" t="s">
        <v>239</v>
      </c>
      <c r="B128" s="168" t="s">
        <v>240</v>
      </c>
      <c r="C128" s="71">
        <v>594</v>
      </c>
      <c r="D128" s="71">
        <v>280</v>
      </c>
      <c r="E128" s="71">
        <v>3</v>
      </c>
      <c r="F128" s="245">
        <f t="shared" si="10"/>
        <v>277</v>
      </c>
      <c r="G128" s="98">
        <v>263</v>
      </c>
      <c r="H128" s="99">
        <v>12</v>
      </c>
      <c r="I128" s="72">
        <v>2</v>
      </c>
      <c r="J128" s="267"/>
      <c r="K128" s="83">
        <f t="shared" si="11"/>
        <v>0.4713804713804714</v>
      </c>
      <c r="L128" s="102">
        <f t="shared" si="13"/>
        <v>0</v>
      </c>
      <c r="T128">
        <v>1</v>
      </c>
      <c r="U128">
        <f t="shared" si="14"/>
        <v>1</v>
      </c>
    </row>
    <row r="129" spans="1:21" x14ac:dyDescent="0.4">
      <c r="A129" s="6" t="s">
        <v>241</v>
      </c>
      <c r="B129" s="168" t="s">
        <v>242</v>
      </c>
      <c r="C129" s="71">
        <v>383</v>
      </c>
      <c r="D129" s="71">
        <v>149</v>
      </c>
      <c r="E129" s="71">
        <v>1</v>
      </c>
      <c r="F129" s="245">
        <f t="shared" si="10"/>
        <v>148</v>
      </c>
      <c r="G129" s="98">
        <v>143</v>
      </c>
      <c r="H129" s="99">
        <v>4</v>
      </c>
      <c r="I129" s="72">
        <v>1</v>
      </c>
      <c r="J129" s="267"/>
      <c r="K129" s="83">
        <f t="shared" si="11"/>
        <v>0.38903394255874674</v>
      </c>
      <c r="L129" s="102">
        <f t="shared" si="13"/>
        <v>0</v>
      </c>
      <c r="T129">
        <v>1</v>
      </c>
      <c r="U129">
        <f t="shared" si="14"/>
        <v>1</v>
      </c>
    </row>
    <row r="130" spans="1:21" x14ac:dyDescent="0.4">
      <c r="A130" s="6" t="s">
        <v>243</v>
      </c>
      <c r="B130" s="168" t="s">
        <v>244</v>
      </c>
      <c r="C130" s="71">
        <v>163</v>
      </c>
      <c r="D130" s="71">
        <v>72</v>
      </c>
      <c r="E130" s="71">
        <v>1</v>
      </c>
      <c r="F130" s="245">
        <f t="shared" si="10"/>
        <v>71</v>
      </c>
      <c r="G130" s="98">
        <v>32</v>
      </c>
      <c r="H130" s="99">
        <v>38</v>
      </c>
      <c r="I130" s="72">
        <v>1</v>
      </c>
      <c r="J130" s="267"/>
      <c r="K130" s="83">
        <f t="shared" si="11"/>
        <v>0.44171779141104295</v>
      </c>
      <c r="L130" s="102">
        <f t="shared" si="13"/>
        <v>0</v>
      </c>
      <c r="T130">
        <v>1</v>
      </c>
      <c r="U130">
        <f t="shared" si="14"/>
        <v>1</v>
      </c>
    </row>
    <row r="131" spans="1:21" x14ac:dyDescent="0.4">
      <c r="A131" s="6" t="s">
        <v>245</v>
      </c>
      <c r="B131" s="168" t="s">
        <v>246</v>
      </c>
      <c r="C131" s="71">
        <v>365</v>
      </c>
      <c r="D131" s="71">
        <v>189</v>
      </c>
      <c r="E131" s="71">
        <v>4</v>
      </c>
      <c r="F131" s="245">
        <f t="shared" si="10"/>
        <v>185</v>
      </c>
      <c r="G131" s="98">
        <v>94</v>
      </c>
      <c r="H131" s="99">
        <v>87</v>
      </c>
      <c r="I131" s="72">
        <v>4</v>
      </c>
      <c r="J131" s="267"/>
      <c r="K131" s="83">
        <f t="shared" si="11"/>
        <v>0.51780821917808217</v>
      </c>
      <c r="L131" s="102">
        <f t="shared" si="13"/>
        <v>0</v>
      </c>
      <c r="T131">
        <v>1</v>
      </c>
      <c r="U131">
        <f t="shared" si="14"/>
        <v>1</v>
      </c>
    </row>
    <row r="132" spans="1:21" x14ac:dyDescent="0.4">
      <c r="A132" s="6" t="s">
        <v>247</v>
      </c>
      <c r="B132" s="168" t="s">
        <v>248</v>
      </c>
      <c r="C132" s="71">
        <v>111</v>
      </c>
      <c r="D132" s="71">
        <v>53</v>
      </c>
      <c r="E132" s="71">
        <v>0</v>
      </c>
      <c r="F132" s="245">
        <f t="shared" si="10"/>
        <v>53</v>
      </c>
      <c r="G132" s="98">
        <v>41</v>
      </c>
      <c r="H132" s="99">
        <v>10</v>
      </c>
      <c r="I132" s="72">
        <v>2</v>
      </c>
      <c r="J132" s="267"/>
      <c r="K132" s="83">
        <f t="shared" si="11"/>
        <v>0.47747747747747749</v>
      </c>
      <c r="L132" s="102">
        <f t="shared" si="13"/>
        <v>0</v>
      </c>
      <c r="T132">
        <v>1</v>
      </c>
      <c r="U132">
        <f t="shared" si="14"/>
        <v>1</v>
      </c>
    </row>
    <row r="133" spans="1:21" x14ac:dyDescent="0.4">
      <c r="A133" s="6" t="s">
        <v>249</v>
      </c>
      <c r="B133" s="168" t="s">
        <v>250</v>
      </c>
      <c r="C133" s="71">
        <v>133</v>
      </c>
      <c r="D133" s="71">
        <v>64</v>
      </c>
      <c r="E133" s="71">
        <v>2</v>
      </c>
      <c r="F133" s="245">
        <f t="shared" si="10"/>
        <v>62</v>
      </c>
      <c r="G133" s="98">
        <v>45</v>
      </c>
      <c r="H133" s="99">
        <v>16</v>
      </c>
      <c r="I133" s="72">
        <v>1</v>
      </c>
      <c r="J133" s="267"/>
      <c r="K133" s="83">
        <f t="shared" si="11"/>
        <v>0.48120300751879697</v>
      </c>
      <c r="L133" s="102">
        <f t="shared" si="13"/>
        <v>0</v>
      </c>
      <c r="T133">
        <v>1</v>
      </c>
      <c r="U133">
        <f t="shared" si="14"/>
        <v>1</v>
      </c>
    </row>
    <row r="134" spans="1:21" x14ac:dyDescent="0.4">
      <c r="A134" s="6" t="s">
        <v>251</v>
      </c>
      <c r="B134" s="168" t="s">
        <v>252</v>
      </c>
      <c r="C134" s="71">
        <v>518</v>
      </c>
      <c r="D134" s="71">
        <v>179</v>
      </c>
      <c r="E134" s="71">
        <v>1</v>
      </c>
      <c r="F134" s="245">
        <f t="shared" si="10"/>
        <v>178</v>
      </c>
      <c r="G134" s="98">
        <v>95</v>
      </c>
      <c r="H134" s="99">
        <v>75</v>
      </c>
      <c r="I134" s="72">
        <v>8</v>
      </c>
      <c r="J134" s="267"/>
      <c r="K134" s="83">
        <f t="shared" si="11"/>
        <v>0.34555984555984554</v>
      </c>
      <c r="L134" s="102">
        <f t="shared" si="13"/>
        <v>0</v>
      </c>
      <c r="T134">
        <v>1</v>
      </c>
      <c r="U134">
        <f t="shared" si="14"/>
        <v>1</v>
      </c>
    </row>
    <row r="135" spans="1:21" x14ac:dyDescent="0.4">
      <c r="A135" s="6" t="s">
        <v>253</v>
      </c>
      <c r="B135" s="168" t="s">
        <v>254</v>
      </c>
      <c r="C135" s="71">
        <v>270</v>
      </c>
      <c r="D135" s="71">
        <v>123</v>
      </c>
      <c r="E135" s="71">
        <v>3</v>
      </c>
      <c r="F135" s="245">
        <f t="shared" si="10"/>
        <v>120</v>
      </c>
      <c r="G135" s="98">
        <v>108</v>
      </c>
      <c r="H135" s="99">
        <v>9</v>
      </c>
      <c r="I135" s="72">
        <v>3</v>
      </c>
      <c r="J135" s="267"/>
      <c r="K135" s="83">
        <f t="shared" si="11"/>
        <v>0.45555555555555555</v>
      </c>
      <c r="L135" s="102">
        <f t="shared" si="13"/>
        <v>0</v>
      </c>
      <c r="T135">
        <v>1</v>
      </c>
      <c r="U135">
        <f t="shared" si="14"/>
        <v>1</v>
      </c>
    </row>
    <row r="136" spans="1:21" x14ac:dyDescent="0.4">
      <c r="A136" s="6" t="s">
        <v>255</v>
      </c>
      <c r="B136" s="168" t="s">
        <v>256</v>
      </c>
      <c r="C136" s="71">
        <v>681</v>
      </c>
      <c r="D136" s="71">
        <v>184</v>
      </c>
      <c r="E136" s="71">
        <v>0</v>
      </c>
      <c r="F136" s="245">
        <f t="shared" si="10"/>
        <v>184</v>
      </c>
      <c r="G136" s="98">
        <v>142</v>
      </c>
      <c r="H136" s="99">
        <v>40</v>
      </c>
      <c r="I136" s="72">
        <v>2</v>
      </c>
      <c r="J136" s="267"/>
      <c r="K136" s="83">
        <f t="shared" si="11"/>
        <v>0.27019089574155652</v>
      </c>
      <c r="L136" s="102">
        <f t="shared" si="13"/>
        <v>0</v>
      </c>
      <c r="T136">
        <v>1</v>
      </c>
      <c r="U136">
        <f t="shared" si="14"/>
        <v>1</v>
      </c>
    </row>
    <row r="137" spans="1:21" x14ac:dyDescent="0.4">
      <c r="A137" s="6" t="s">
        <v>257</v>
      </c>
      <c r="B137" s="168" t="s">
        <v>258</v>
      </c>
      <c r="C137" s="71">
        <v>348</v>
      </c>
      <c r="D137" s="71">
        <v>132</v>
      </c>
      <c r="E137" s="71">
        <v>4</v>
      </c>
      <c r="F137" s="245">
        <f t="shared" si="10"/>
        <v>128</v>
      </c>
      <c r="G137" s="98">
        <v>96</v>
      </c>
      <c r="H137" s="99">
        <v>28</v>
      </c>
      <c r="I137" s="72">
        <v>4</v>
      </c>
      <c r="J137" s="267"/>
      <c r="K137" s="83">
        <f t="shared" si="11"/>
        <v>0.37931034482758619</v>
      </c>
      <c r="L137" s="102">
        <f t="shared" si="13"/>
        <v>0</v>
      </c>
      <c r="T137">
        <v>1</v>
      </c>
      <c r="U137">
        <f t="shared" si="14"/>
        <v>1</v>
      </c>
    </row>
    <row r="138" spans="1:21" x14ac:dyDescent="0.4">
      <c r="A138" s="6" t="s">
        <v>259</v>
      </c>
      <c r="B138" s="168" t="s">
        <v>260</v>
      </c>
      <c r="C138" s="71">
        <v>620</v>
      </c>
      <c r="D138" s="71">
        <v>365</v>
      </c>
      <c r="E138" s="71">
        <v>2</v>
      </c>
      <c r="F138" s="245">
        <f t="shared" si="10"/>
        <v>363</v>
      </c>
      <c r="G138" s="98">
        <v>317</v>
      </c>
      <c r="H138" s="99">
        <v>44</v>
      </c>
      <c r="I138" s="72">
        <v>2</v>
      </c>
      <c r="J138" s="267"/>
      <c r="K138" s="83">
        <f t="shared" si="11"/>
        <v>0.58870967741935487</v>
      </c>
      <c r="L138" s="102">
        <f t="shared" si="13"/>
        <v>0</v>
      </c>
      <c r="T138">
        <v>1</v>
      </c>
      <c r="U138">
        <f t="shared" si="14"/>
        <v>1</v>
      </c>
    </row>
    <row r="139" spans="1:21" x14ac:dyDescent="0.4">
      <c r="A139" s="6" t="s">
        <v>261</v>
      </c>
      <c r="B139" s="168" t="s">
        <v>262</v>
      </c>
      <c r="C139" s="71">
        <v>178</v>
      </c>
      <c r="D139" s="71">
        <v>93</v>
      </c>
      <c r="E139" s="71">
        <v>3</v>
      </c>
      <c r="F139" s="245">
        <f t="shared" si="10"/>
        <v>90</v>
      </c>
      <c r="G139" s="98">
        <v>47</v>
      </c>
      <c r="H139" s="99">
        <v>40</v>
      </c>
      <c r="I139" s="72">
        <v>3</v>
      </c>
      <c r="J139" s="267"/>
      <c r="K139" s="83">
        <f t="shared" si="11"/>
        <v>0.52247191011235961</v>
      </c>
      <c r="L139" s="102">
        <f t="shared" si="13"/>
        <v>0</v>
      </c>
      <c r="T139">
        <v>1</v>
      </c>
      <c r="U139">
        <f t="shared" si="14"/>
        <v>1</v>
      </c>
    </row>
    <row r="140" spans="1:21" x14ac:dyDescent="0.4">
      <c r="A140" s="6" t="s">
        <v>263</v>
      </c>
      <c r="B140" s="168" t="s">
        <v>264</v>
      </c>
      <c r="C140" s="71">
        <v>662</v>
      </c>
      <c r="D140" s="71">
        <v>347</v>
      </c>
      <c r="E140" s="71">
        <v>2</v>
      </c>
      <c r="F140" s="245">
        <f t="shared" si="10"/>
        <v>345</v>
      </c>
      <c r="G140" s="98">
        <v>257</v>
      </c>
      <c r="H140" s="99">
        <v>88</v>
      </c>
      <c r="I140" s="72">
        <v>0</v>
      </c>
      <c r="J140" s="267"/>
      <c r="K140" s="83">
        <f t="shared" si="11"/>
        <v>0.52416918429003023</v>
      </c>
      <c r="L140" s="102">
        <f t="shared" si="13"/>
        <v>0</v>
      </c>
      <c r="T140">
        <v>1</v>
      </c>
      <c r="U140">
        <f t="shared" si="14"/>
        <v>1</v>
      </c>
    </row>
    <row r="141" spans="1:21" x14ac:dyDescent="0.4">
      <c r="A141" s="6" t="s">
        <v>265</v>
      </c>
      <c r="B141" s="168" t="s">
        <v>266</v>
      </c>
      <c r="C141" s="71">
        <v>241</v>
      </c>
      <c r="D141" s="71">
        <v>127</v>
      </c>
      <c r="E141" s="71">
        <v>3</v>
      </c>
      <c r="F141" s="245">
        <f t="shared" si="10"/>
        <v>124</v>
      </c>
      <c r="G141" s="98">
        <v>83</v>
      </c>
      <c r="H141" s="99">
        <v>38</v>
      </c>
      <c r="I141" s="72">
        <v>3</v>
      </c>
      <c r="J141" s="267"/>
      <c r="K141" s="83">
        <f t="shared" si="11"/>
        <v>0.52697095435684649</v>
      </c>
      <c r="L141" s="102">
        <f t="shared" si="13"/>
        <v>0</v>
      </c>
      <c r="T141">
        <v>1</v>
      </c>
      <c r="U141">
        <f t="shared" si="14"/>
        <v>1</v>
      </c>
    </row>
    <row r="142" spans="1:21" x14ac:dyDescent="0.4">
      <c r="A142" s="6" t="s">
        <v>267</v>
      </c>
      <c r="B142" s="168" t="s">
        <v>268</v>
      </c>
      <c r="C142" s="71">
        <v>353</v>
      </c>
      <c r="D142" s="71">
        <v>132</v>
      </c>
      <c r="E142" s="71">
        <v>1</v>
      </c>
      <c r="F142" s="245">
        <f t="shared" ref="F142:F184" si="15">+D142-E142</f>
        <v>131</v>
      </c>
      <c r="G142" s="98">
        <v>114</v>
      </c>
      <c r="H142" s="99">
        <v>14</v>
      </c>
      <c r="I142" s="72">
        <v>3</v>
      </c>
      <c r="J142" s="267"/>
      <c r="K142" s="83">
        <f t="shared" ref="K142:K184" si="16">+D142/C142</f>
        <v>0.37393767705382436</v>
      </c>
      <c r="L142" s="102">
        <f t="shared" si="13"/>
        <v>0</v>
      </c>
      <c r="T142">
        <v>1</v>
      </c>
      <c r="U142">
        <f t="shared" ref="U142:U173" si="17">IF(F142&gt;0,1,0)</f>
        <v>1</v>
      </c>
    </row>
    <row r="143" spans="1:21" x14ac:dyDescent="0.4">
      <c r="A143" s="6" t="s">
        <v>269</v>
      </c>
      <c r="B143" s="168" t="s">
        <v>270</v>
      </c>
      <c r="C143" s="71">
        <v>631</v>
      </c>
      <c r="D143" s="71">
        <v>179</v>
      </c>
      <c r="E143" s="71">
        <v>1</v>
      </c>
      <c r="F143" s="245">
        <f t="shared" si="15"/>
        <v>178</v>
      </c>
      <c r="G143" s="98">
        <v>146</v>
      </c>
      <c r="H143" s="99">
        <v>29</v>
      </c>
      <c r="I143" s="72">
        <v>3</v>
      </c>
      <c r="J143" s="267"/>
      <c r="K143" s="83">
        <f t="shared" si="16"/>
        <v>0.28367670364500791</v>
      </c>
      <c r="L143" s="102">
        <f t="shared" ref="L143:L184" si="18">G143+H143+I143+J143-F143</f>
        <v>0</v>
      </c>
      <c r="T143">
        <v>1</v>
      </c>
      <c r="U143">
        <f t="shared" si="17"/>
        <v>1</v>
      </c>
    </row>
    <row r="144" spans="1:21" x14ac:dyDescent="0.4">
      <c r="A144" s="6" t="s">
        <v>271</v>
      </c>
      <c r="B144" s="168" t="s">
        <v>272</v>
      </c>
      <c r="C144" s="71">
        <v>297</v>
      </c>
      <c r="D144" s="71">
        <v>160</v>
      </c>
      <c r="E144" s="71">
        <v>4</v>
      </c>
      <c r="F144" s="245">
        <f t="shared" si="15"/>
        <v>156</v>
      </c>
      <c r="G144" s="98">
        <v>81</v>
      </c>
      <c r="H144" s="99">
        <v>71</v>
      </c>
      <c r="I144" s="72">
        <v>4</v>
      </c>
      <c r="J144" s="267"/>
      <c r="K144" s="83">
        <f t="shared" si="16"/>
        <v>0.53872053872053871</v>
      </c>
      <c r="L144" s="102">
        <f t="shared" si="18"/>
        <v>0</v>
      </c>
      <c r="T144">
        <v>1</v>
      </c>
      <c r="U144">
        <f t="shared" si="17"/>
        <v>1</v>
      </c>
    </row>
    <row r="145" spans="1:21" x14ac:dyDescent="0.4">
      <c r="A145" s="6" t="s">
        <v>273</v>
      </c>
      <c r="B145" s="168" t="s">
        <v>274</v>
      </c>
      <c r="C145" s="71">
        <v>154</v>
      </c>
      <c r="D145" s="71">
        <v>46</v>
      </c>
      <c r="E145" s="71">
        <v>1</v>
      </c>
      <c r="F145" s="245">
        <f t="shared" si="15"/>
        <v>45</v>
      </c>
      <c r="G145" s="98">
        <v>40</v>
      </c>
      <c r="H145" s="99">
        <v>4</v>
      </c>
      <c r="I145" s="72">
        <v>1</v>
      </c>
      <c r="J145" s="267"/>
      <c r="K145" s="83">
        <f t="shared" si="16"/>
        <v>0.29870129870129869</v>
      </c>
      <c r="L145" s="102">
        <f t="shared" si="18"/>
        <v>0</v>
      </c>
      <c r="T145">
        <v>1</v>
      </c>
      <c r="U145">
        <f t="shared" si="17"/>
        <v>1</v>
      </c>
    </row>
    <row r="146" spans="1:21" x14ac:dyDescent="0.4">
      <c r="A146" s="6" t="s">
        <v>275</v>
      </c>
      <c r="B146" s="168" t="s">
        <v>276</v>
      </c>
      <c r="C146" s="71">
        <v>162</v>
      </c>
      <c r="D146" s="71">
        <v>48</v>
      </c>
      <c r="E146" s="71">
        <v>0</v>
      </c>
      <c r="F146" s="245">
        <f t="shared" si="15"/>
        <v>48</v>
      </c>
      <c r="G146" s="98">
        <v>32</v>
      </c>
      <c r="H146" s="99">
        <v>16</v>
      </c>
      <c r="I146" s="72">
        <v>0</v>
      </c>
      <c r="J146" s="267"/>
      <c r="K146" s="83">
        <f t="shared" si="16"/>
        <v>0.29629629629629628</v>
      </c>
      <c r="L146" s="102">
        <f t="shared" si="18"/>
        <v>0</v>
      </c>
      <c r="T146">
        <v>1</v>
      </c>
      <c r="U146">
        <f t="shared" si="17"/>
        <v>1</v>
      </c>
    </row>
    <row r="147" spans="1:21" x14ac:dyDescent="0.4">
      <c r="A147" s="6" t="s">
        <v>277</v>
      </c>
      <c r="B147" s="168" t="s">
        <v>278</v>
      </c>
      <c r="C147" s="71">
        <v>366</v>
      </c>
      <c r="D147" s="71">
        <v>138</v>
      </c>
      <c r="E147" s="71">
        <v>3</v>
      </c>
      <c r="F147" s="245">
        <f t="shared" si="15"/>
        <v>135</v>
      </c>
      <c r="G147" s="98">
        <v>93</v>
      </c>
      <c r="H147" s="99">
        <v>42</v>
      </c>
      <c r="I147" s="72">
        <v>0</v>
      </c>
      <c r="J147" s="267"/>
      <c r="K147" s="83">
        <f t="shared" si="16"/>
        <v>0.37704918032786883</v>
      </c>
      <c r="L147" s="102">
        <f t="shared" si="18"/>
        <v>0</v>
      </c>
      <c r="T147">
        <v>1</v>
      </c>
      <c r="U147">
        <f t="shared" si="17"/>
        <v>1</v>
      </c>
    </row>
    <row r="148" spans="1:21" x14ac:dyDescent="0.4">
      <c r="A148" s="6" t="s">
        <v>279</v>
      </c>
      <c r="B148" s="168" t="s">
        <v>280</v>
      </c>
      <c r="C148" s="71">
        <v>248</v>
      </c>
      <c r="D148" s="71">
        <v>114</v>
      </c>
      <c r="E148" s="71">
        <v>0</v>
      </c>
      <c r="F148" s="245">
        <f t="shared" si="15"/>
        <v>114</v>
      </c>
      <c r="G148" s="98">
        <v>40</v>
      </c>
      <c r="H148" s="99">
        <v>73</v>
      </c>
      <c r="I148" s="72">
        <v>1</v>
      </c>
      <c r="J148" s="267"/>
      <c r="K148" s="83">
        <f t="shared" si="16"/>
        <v>0.45967741935483869</v>
      </c>
      <c r="L148" s="102">
        <f t="shared" si="18"/>
        <v>0</v>
      </c>
      <c r="T148">
        <v>1</v>
      </c>
      <c r="U148">
        <f t="shared" si="17"/>
        <v>1</v>
      </c>
    </row>
    <row r="149" spans="1:21" x14ac:dyDescent="0.4">
      <c r="A149" s="6" t="s">
        <v>281</v>
      </c>
      <c r="B149" s="168" t="s">
        <v>282</v>
      </c>
      <c r="C149" s="71">
        <v>149</v>
      </c>
      <c r="D149" s="71">
        <v>85</v>
      </c>
      <c r="E149" s="71">
        <v>0</v>
      </c>
      <c r="F149" s="245">
        <f t="shared" si="15"/>
        <v>85</v>
      </c>
      <c r="G149" s="98">
        <v>72</v>
      </c>
      <c r="H149" s="99">
        <v>12</v>
      </c>
      <c r="I149" s="72">
        <v>1</v>
      </c>
      <c r="J149" s="267"/>
      <c r="K149" s="83">
        <f t="shared" si="16"/>
        <v>0.57046979865771807</v>
      </c>
      <c r="L149" s="102">
        <f t="shared" si="18"/>
        <v>0</v>
      </c>
      <c r="T149">
        <v>1</v>
      </c>
      <c r="U149">
        <f t="shared" si="17"/>
        <v>1</v>
      </c>
    </row>
    <row r="150" spans="1:21" x14ac:dyDescent="0.4">
      <c r="A150" s="6" t="s">
        <v>283</v>
      </c>
      <c r="B150" s="168" t="s">
        <v>284</v>
      </c>
      <c r="C150" s="71">
        <v>188</v>
      </c>
      <c r="D150" s="71">
        <v>103</v>
      </c>
      <c r="E150" s="71">
        <v>1</v>
      </c>
      <c r="F150" s="245">
        <f t="shared" si="15"/>
        <v>102</v>
      </c>
      <c r="G150" s="98">
        <v>69</v>
      </c>
      <c r="H150" s="99">
        <v>31</v>
      </c>
      <c r="I150" s="72">
        <v>2</v>
      </c>
      <c r="J150" s="267"/>
      <c r="K150" s="83">
        <f t="shared" si="16"/>
        <v>0.5478723404255319</v>
      </c>
      <c r="L150" s="102">
        <f t="shared" si="18"/>
        <v>0</v>
      </c>
      <c r="T150">
        <v>1</v>
      </c>
      <c r="U150">
        <f t="shared" si="17"/>
        <v>1</v>
      </c>
    </row>
    <row r="151" spans="1:21" x14ac:dyDescent="0.4">
      <c r="A151" s="6" t="s">
        <v>285</v>
      </c>
      <c r="B151" s="168" t="s">
        <v>286</v>
      </c>
      <c r="C151" s="71">
        <v>116</v>
      </c>
      <c r="D151" s="71">
        <v>60</v>
      </c>
      <c r="E151" s="71">
        <v>1</v>
      </c>
      <c r="F151" s="245">
        <f t="shared" si="15"/>
        <v>59</v>
      </c>
      <c r="G151" s="98">
        <v>44</v>
      </c>
      <c r="H151" s="99">
        <v>15</v>
      </c>
      <c r="I151" s="72">
        <v>0</v>
      </c>
      <c r="J151" s="267"/>
      <c r="K151" s="83">
        <f t="shared" si="16"/>
        <v>0.51724137931034486</v>
      </c>
      <c r="L151" s="102">
        <f t="shared" si="18"/>
        <v>0</v>
      </c>
      <c r="T151">
        <v>1</v>
      </c>
      <c r="U151">
        <f t="shared" si="17"/>
        <v>1</v>
      </c>
    </row>
    <row r="152" spans="1:21" x14ac:dyDescent="0.4">
      <c r="A152" s="6" t="s">
        <v>287</v>
      </c>
      <c r="B152" s="168" t="s">
        <v>288</v>
      </c>
      <c r="C152" s="71">
        <v>375</v>
      </c>
      <c r="D152" s="71">
        <v>147</v>
      </c>
      <c r="E152" s="71">
        <v>2</v>
      </c>
      <c r="F152" s="245">
        <f t="shared" si="15"/>
        <v>145</v>
      </c>
      <c r="G152" s="98">
        <v>60</v>
      </c>
      <c r="H152" s="99">
        <v>82</v>
      </c>
      <c r="I152" s="72">
        <v>3</v>
      </c>
      <c r="J152" s="267"/>
      <c r="K152" s="83">
        <f t="shared" si="16"/>
        <v>0.39200000000000002</v>
      </c>
      <c r="L152" s="102">
        <f t="shared" si="18"/>
        <v>0</v>
      </c>
      <c r="T152">
        <v>1</v>
      </c>
      <c r="U152">
        <f t="shared" si="17"/>
        <v>1</v>
      </c>
    </row>
    <row r="153" spans="1:21" x14ac:dyDescent="0.4">
      <c r="A153" s="6" t="s">
        <v>289</v>
      </c>
      <c r="B153" s="167" t="s">
        <v>290</v>
      </c>
      <c r="C153" s="71">
        <v>129</v>
      </c>
      <c r="D153" s="71">
        <v>86</v>
      </c>
      <c r="E153" s="71">
        <v>1</v>
      </c>
      <c r="F153" s="245">
        <f t="shared" si="15"/>
        <v>85</v>
      </c>
      <c r="G153" s="98">
        <v>66</v>
      </c>
      <c r="H153" s="99">
        <v>14</v>
      </c>
      <c r="I153" s="72">
        <v>5</v>
      </c>
      <c r="J153" s="267">
        <v>0</v>
      </c>
      <c r="K153" s="83">
        <f t="shared" si="16"/>
        <v>0.66666666666666663</v>
      </c>
      <c r="L153" s="102">
        <f t="shared" si="18"/>
        <v>0</v>
      </c>
      <c r="T153">
        <v>1</v>
      </c>
      <c r="U153">
        <f t="shared" si="17"/>
        <v>1</v>
      </c>
    </row>
    <row r="154" spans="1:21" x14ac:dyDescent="0.4">
      <c r="A154" s="6" t="s">
        <v>291</v>
      </c>
      <c r="B154" s="167" t="s">
        <v>292</v>
      </c>
      <c r="C154" s="71">
        <v>259</v>
      </c>
      <c r="D154" s="71">
        <v>114</v>
      </c>
      <c r="E154" s="71">
        <v>0</v>
      </c>
      <c r="F154" s="245">
        <f t="shared" si="15"/>
        <v>114</v>
      </c>
      <c r="G154" s="98">
        <v>93</v>
      </c>
      <c r="H154" s="99">
        <v>11</v>
      </c>
      <c r="I154" s="72">
        <v>6</v>
      </c>
      <c r="J154" s="267">
        <v>4</v>
      </c>
      <c r="K154" s="83">
        <f t="shared" si="16"/>
        <v>0.44015444015444016</v>
      </c>
      <c r="L154" s="102">
        <f t="shared" si="18"/>
        <v>0</v>
      </c>
      <c r="T154">
        <v>1</v>
      </c>
      <c r="U154">
        <f t="shared" si="17"/>
        <v>1</v>
      </c>
    </row>
    <row r="155" spans="1:21" x14ac:dyDescent="0.4">
      <c r="A155" s="6" t="s">
        <v>293</v>
      </c>
      <c r="B155" s="167" t="s">
        <v>294</v>
      </c>
      <c r="C155" s="71">
        <v>706</v>
      </c>
      <c r="D155" s="71">
        <v>345</v>
      </c>
      <c r="E155" s="71">
        <v>7</v>
      </c>
      <c r="F155" s="245">
        <f t="shared" si="15"/>
        <v>338</v>
      </c>
      <c r="G155" s="98">
        <v>177</v>
      </c>
      <c r="H155" s="99">
        <v>148</v>
      </c>
      <c r="I155" s="72">
        <v>9</v>
      </c>
      <c r="J155" s="267">
        <v>4</v>
      </c>
      <c r="K155" s="83">
        <f t="shared" si="16"/>
        <v>0.48866855524079322</v>
      </c>
      <c r="L155" s="102">
        <f t="shared" si="18"/>
        <v>0</v>
      </c>
      <c r="T155">
        <v>1</v>
      </c>
      <c r="U155">
        <f t="shared" si="17"/>
        <v>1</v>
      </c>
    </row>
    <row r="156" spans="1:21" x14ac:dyDescent="0.4">
      <c r="A156" s="6" t="s">
        <v>295</v>
      </c>
      <c r="B156" s="167" t="s">
        <v>296</v>
      </c>
      <c r="C156" s="71">
        <v>446</v>
      </c>
      <c r="D156" s="71">
        <v>242</v>
      </c>
      <c r="E156" s="71">
        <v>2</v>
      </c>
      <c r="F156" s="245">
        <f t="shared" si="15"/>
        <v>240</v>
      </c>
      <c r="G156" s="98">
        <v>189</v>
      </c>
      <c r="H156" s="99">
        <v>25</v>
      </c>
      <c r="I156" s="72">
        <v>25</v>
      </c>
      <c r="J156" s="267">
        <v>1</v>
      </c>
      <c r="K156" s="83">
        <f t="shared" si="16"/>
        <v>0.54260089686098656</v>
      </c>
      <c r="L156" s="102">
        <f t="shared" si="18"/>
        <v>0</v>
      </c>
      <c r="T156">
        <v>1</v>
      </c>
      <c r="U156">
        <f t="shared" si="17"/>
        <v>1</v>
      </c>
    </row>
    <row r="157" spans="1:21" x14ac:dyDescent="0.4">
      <c r="A157" s="6" t="s">
        <v>297</v>
      </c>
      <c r="B157" s="167" t="s">
        <v>298</v>
      </c>
      <c r="C157" s="71">
        <v>267</v>
      </c>
      <c r="D157" s="71">
        <v>138</v>
      </c>
      <c r="E157" s="71">
        <v>1</v>
      </c>
      <c r="F157" s="245">
        <f t="shared" si="15"/>
        <v>137</v>
      </c>
      <c r="G157" s="98">
        <v>74</v>
      </c>
      <c r="H157" s="99">
        <v>61</v>
      </c>
      <c r="I157" s="72">
        <v>2</v>
      </c>
      <c r="J157" s="267">
        <v>0</v>
      </c>
      <c r="K157" s="83">
        <f t="shared" si="16"/>
        <v>0.5168539325842697</v>
      </c>
      <c r="L157" s="102">
        <f t="shared" si="18"/>
        <v>0</v>
      </c>
      <c r="T157">
        <v>1</v>
      </c>
      <c r="U157">
        <f t="shared" si="17"/>
        <v>1</v>
      </c>
    </row>
    <row r="158" spans="1:21" x14ac:dyDescent="0.4">
      <c r="A158" s="6" t="s">
        <v>299</v>
      </c>
      <c r="B158" s="167" t="s">
        <v>300</v>
      </c>
      <c r="C158" s="71">
        <v>689</v>
      </c>
      <c r="D158" s="71">
        <v>274</v>
      </c>
      <c r="E158" s="71">
        <v>2</v>
      </c>
      <c r="F158" s="245">
        <f t="shared" si="15"/>
        <v>272</v>
      </c>
      <c r="G158" s="98">
        <v>191</v>
      </c>
      <c r="H158" s="99">
        <v>68</v>
      </c>
      <c r="I158" s="72">
        <v>8</v>
      </c>
      <c r="J158" s="267">
        <v>5</v>
      </c>
      <c r="K158" s="83">
        <f t="shared" si="16"/>
        <v>0.39767779390420899</v>
      </c>
      <c r="L158" s="102">
        <f t="shared" si="18"/>
        <v>0</v>
      </c>
      <c r="T158">
        <v>1</v>
      </c>
      <c r="U158">
        <f t="shared" si="17"/>
        <v>1</v>
      </c>
    </row>
    <row r="159" spans="1:21" x14ac:dyDescent="0.4">
      <c r="A159" s="6" t="s">
        <v>301</v>
      </c>
      <c r="B159" s="167" t="s">
        <v>302</v>
      </c>
      <c r="C159" s="71">
        <v>272</v>
      </c>
      <c r="D159" s="71">
        <v>124</v>
      </c>
      <c r="E159" s="71">
        <v>0</v>
      </c>
      <c r="F159" s="245">
        <f t="shared" si="15"/>
        <v>124</v>
      </c>
      <c r="G159" s="98">
        <v>89</v>
      </c>
      <c r="H159" s="99">
        <v>31</v>
      </c>
      <c r="I159" s="72">
        <v>2</v>
      </c>
      <c r="J159" s="267">
        <v>2</v>
      </c>
      <c r="K159" s="83">
        <f t="shared" si="16"/>
        <v>0.45588235294117646</v>
      </c>
      <c r="L159" s="102">
        <f t="shared" si="18"/>
        <v>0</v>
      </c>
      <c r="T159">
        <v>1</v>
      </c>
      <c r="U159">
        <f t="shared" si="17"/>
        <v>1</v>
      </c>
    </row>
    <row r="160" spans="1:21" x14ac:dyDescent="0.4">
      <c r="A160" s="6" t="s">
        <v>303</v>
      </c>
      <c r="B160" s="167" t="s">
        <v>304</v>
      </c>
      <c r="C160" s="71">
        <v>260</v>
      </c>
      <c r="D160" s="71">
        <v>82</v>
      </c>
      <c r="E160" s="71">
        <v>0</v>
      </c>
      <c r="F160" s="245">
        <f t="shared" si="15"/>
        <v>82</v>
      </c>
      <c r="G160" s="98">
        <v>66</v>
      </c>
      <c r="H160" s="99">
        <v>12</v>
      </c>
      <c r="I160" s="72">
        <v>3</v>
      </c>
      <c r="J160" s="267">
        <v>1</v>
      </c>
      <c r="K160" s="83">
        <f t="shared" si="16"/>
        <v>0.31538461538461537</v>
      </c>
      <c r="L160" s="102">
        <f t="shared" si="18"/>
        <v>0</v>
      </c>
      <c r="T160">
        <v>1</v>
      </c>
      <c r="U160">
        <f t="shared" si="17"/>
        <v>1</v>
      </c>
    </row>
    <row r="161" spans="1:21" x14ac:dyDescent="0.4">
      <c r="A161" s="6" t="s">
        <v>305</v>
      </c>
      <c r="B161" s="167" t="s">
        <v>306</v>
      </c>
      <c r="C161" s="71">
        <v>490</v>
      </c>
      <c r="D161" s="71">
        <v>53</v>
      </c>
      <c r="E161" s="71">
        <v>0</v>
      </c>
      <c r="F161" s="245">
        <f t="shared" si="15"/>
        <v>53</v>
      </c>
      <c r="G161" s="98">
        <v>31</v>
      </c>
      <c r="H161" s="99">
        <v>18</v>
      </c>
      <c r="I161" s="72">
        <v>2</v>
      </c>
      <c r="J161" s="267">
        <v>2</v>
      </c>
      <c r="K161" s="83">
        <f t="shared" si="16"/>
        <v>0.10816326530612246</v>
      </c>
      <c r="L161" s="102">
        <f t="shared" si="18"/>
        <v>0</v>
      </c>
      <c r="T161">
        <v>1</v>
      </c>
      <c r="U161">
        <f t="shared" si="17"/>
        <v>1</v>
      </c>
    </row>
    <row r="162" spans="1:21" x14ac:dyDescent="0.4">
      <c r="A162" s="6" t="s">
        <v>307</v>
      </c>
      <c r="B162" s="167" t="s">
        <v>308</v>
      </c>
      <c r="C162" s="71">
        <v>390</v>
      </c>
      <c r="D162" s="71">
        <v>158</v>
      </c>
      <c r="E162" s="71">
        <v>0</v>
      </c>
      <c r="F162" s="245">
        <f t="shared" si="15"/>
        <v>158</v>
      </c>
      <c r="G162" s="98">
        <v>90</v>
      </c>
      <c r="H162" s="99">
        <v>63</v>
      </c>
      <c r="I162" s="72">
        <v>5</v>
      </c>
      <c r="J162" s="267">
        <v>0</v>
      </c>
      <c r="K162" s="83">
        <f t="shared" si="16"/>
        <v>0.40512820512820513</v>
      </c>
      <c r="L162" s="102">
        <f t="shared" si="18"/>
        <v>0</v>
      </c>
      <c r="T162">
        <v>1</v>
      </c>
      <c r="U162">
        <f t="shared" si="17"/>
        <v>1</v>
      </c>
    </row>
    <row r="163" spans="1:21" x14ac:dyDescent="0.4">
      <c r="A163" s="6" t="s">
        <v>309</v>
      </c>
      <c r="B163" s="167" t="s">
        <v>310</v>
      </c>
      <c r="C163" s="71">
        <v>435</v>
      </c>
      <c r="D163" s="71">
        <v>134</v>
      </c>
      <c r="E163" s="71">
        <v>1</v>
      </c>
      <c r="F163" s="245">
        <f t="shared" si="15"/>
        <v>133</v>
      </c>
      <c r="G163" s="98">
        <v>84</v>
      </c>
      <c r="H163" s="99">
        <v>26</v>
      </c>
      <c r="I163" s="72">
        <v>6</v>
      </c>
      <c r="J163" s="267">
        <v>17</v>
      </c>
      <c r="K163" s="83">
        <f t="shared" si="16"/>
        <v>0.30804597701149428</v>
      </c>
      <c r="L163" s="102">
        <f t="shared" si="18"/>
        <v>0</v>
      </c>
      <c r="T163">
        <v>1</v>
      </c>
      <c r="U163">
        <f t="shared" si="17"/>
        <v>1</v>
      </c>
    </row>
    <row r="164" spans="1:21" x14ac:dyDescent="0.4">
      <c r="A164" s="6" t="s">
        <v>311</v>
      </c>
      <c r="B164" s="167" t="s">
        <v>312</v>
      </c>
      <c r="C164" s="71">
        <v>302</v>
      </c>
      <c r="D164" s="71">
        <v>167</v>
      </c>
      <c r="E164" s="71">
        <v>0</v>
      </c>
      <c r="F164" s="245">
        <f t="shared" si="15"/>
        <v>167</v>
      </c>
      <c r="G164" s="98">
        <v>117</v>
      </c>
      <c r="H164" s="99">
        <v>48</v>
      </c>
      <c r="I164" s="72">
        <v>1</v>
      </c>
      <c r="J164" s="267">
        <v>1</v>
      </c>
      <c r="K164" s="83">
        <f t="shared" si="16"/>
        <v>0.55298013245033117</v>
      </c>
      <c r="L164" s="102">
        <f t="shared" si="18"/>
        <v>0</v>
      </c>
      <c r="T164">
        <v>1</v>
      </c>
      <c r="U164">
        <f t="shared" si="17"/>
        <v>1</v>
      </c>
    </row>
    <row r="165" spans="1:21" x14ac:dyDescent="0.4">
      <c r="A165" s="6" t="s">
        <v>313</v>
      </c>
      <c r="B165" s="167" t="s">
        <v>314</v>
      </c>
      <c r="C165" s="71">
        <v>364</v>
      </c>
      <c r="D165" s="71">
        <v>99</v>
      </c>
      <c r="E165" s="71">
        <v>0</v>
      </c>
      <c r="F165" s="245">
        <f t="shared" si="15"/>
        <v>99</v>
      </c>
      <c r="G165" s="98">
        <v>65</v>
      </c>
      <c r="H165" s="99">
        <v>23</v>
      </c>
      <c r="I165" s="72">
        <v>9</v>
      </c>
      <c r="J165" s="267">
        <v>2</v>
      </c>
      <c r="K165" s="83">
        <f t="shared" si="16"/>
        <v>0.27197802197802196</v>
      </c>
      <c r="L165" s="102">
        <f t="shared" si="18"/>
        <v>0</v>
      </c>
      <c r="T165">
        <v>1</v>
      </c>
      <c r="U165">
        <f t="shared" si="17"/>
        <v>1</v>
      </c>
    </row>
    <row r="166" spans="1:21" x14ac:dyDescent="0.4">
      <c r="A166" s="6" t="s">
        <v>315</v>
      </c>
      <c r="B166" s="167" t="s">
        <v>316</v>
      </c>
      <c r="C166" s="71">
        <v>600</v>
      </c>
      <c r="D166" s="71">
        <v>222</v>
      </c>
      <c r="E166" s="71">
        <v>2</v>
      </c>
      <c r="F166" s="245">
        <f t="shared" si="15"/>
        <v>220</v>
      </c>
      <c r="G166" s="98">
        <v>171</v>
      </c>
      <c r="H166" s="99">
        <v>40</v>
      </c>
      <c r="I166" s="72">
        <v>7</v>
      </c>
      <c r="J166" s="267">
        <v>2</v>
      </c>
      <c r="K166" s="83">
        <f t="shared" si="16"/>
        <v>0.37</v>
      </c>
      <c r="L166" s="102">
        <f t="shared" si="18"/>
        <v>0</v>
      </c>
      <c r="T166">
        <v>1</v>
      </c>
      <c r="U166">
        <f t="shared" si="17"/>
        <v>1</v>
      </c>
    </row>
    <row r="167" spans="1:21" x14ac:dyDescent="0.4">
      <c r="A167" s="6" t="s">
        <v>317</v>
      </c>
      <c r="B167" s="167" t="s">
        <v>318</v>
      </c>
      <c r="C167" s="71">
        <v>246</v>
      </c>
      <c r="D167" s="71">
        <v>131</v>
      </c>
      <c r="E167" s="71">
        <v>2</v>
      </c>
      <c r="F167" s="245">
        <f t="shared" si="15"/>
        <v>129</v>
      </c>
      <c r="G167" s="98">
        <v>76</v>
      </c>
      <c r="H167" s="99">
        <v>42</v>
      </c>
      <c r="I167" s="72">
        <v>10</v>
      </c>
      <c r="J167" s="267">
        <v>1</v>
      </c>
      <c r="K167" s="83">
        <f t="shared" si="16"/>
        <v>0.53252032520325199</v>
      </c>
      <c r="L167" s="102">
        <f t="shared" si="18"/>
        <v>0</v>
      </c>
      <c r="T167">
        <v>1</v>
      </c>
      <c r="U167">
        <f t="shared" si="17"/>
        <v>1</v>
      </c>
    </row>
    <row r="168" spans="1:21" x14ac:dyDescent="0.4">
      <c r="A168" s="6" t="s">
        <v>319</v>
      </c>
      <c r="B168" s="167" t="s">
        <v>320</v>
      </c>
      <c r="C168" s="71">
        <v>626</v>
      </c>
      <c r="D168" s="71">
        <v>230</v>
      </c>
      <c r="E168" s="71">
        <v>1</v>
      </c>
      <c r="F168" s="245">
        <f t="shared" si="15"/>
        <v>229</v>
      </c>
      <c r="G168" s="98">
        <v>162</v>
      </c>
      <c r="H168" s="99">
        <v>67</v>
      </c>
      <c r="I168" s="72">
        <v>0</v>
      </c>
      <c r="J168" s="267"/>
      <c r="K168" s="83">
        <f t="shared" si="16"/>
        <v>0.36741214057507987</v>
      </c>
      <c r="L168" s="102">
        <f t="shared" si="18"/>
        <v>0</v>
      </c>
      <c r="T168">
        <v>1</v>
      </c>
      <c r="U168">
        <f t="shared" si="17"/>
        <v>1</v>
      </c>
    </row>
    <row r="169" spans="1:21" x14ac:dyDescent="0.4">
      <c r="A169" s="6" t="s">
        <v>321</v>
      </c>
      <c r="B169" s="167" t="s">
        <v>322</v>
      </c>
      <c r="C169" s="66">
        <v>119</v>
      </c>
      <c r="D169" s="66">
        <v>63</v>
      </c>
      <c r="E169" s="67">
        <v>0</v>
      </c>
      <c r="F169" s="245">
        <f t="shared" si="15"/>
        <v>63</v>
      </c>
      <c r="G169" s="98">
        <v>25</v>
      </c>
      <c r="H169" s="99">
        <v>37</v>
      </c>
      <c r="I169" s="72">
        <v>1</v>
      </c>
      <c r="J169" s="267"/>
      <c r="K169" s="83">
        <f t="shared" si="16"/>
        <v>0.52941176470588236</v>
      </c>
      <c r="L169" s="102">
        <f t="shared" si="18"/>
        <v>0</v>
      </c>
      <c r="T169">
        <v>1</v>
      </c>
      <c r="U169">
        <f t="shared" si="17"/>
        <v>1</v>
      </c>
    </row>
    <row r="170" spans="1:21" x14ac:dyDescent="0.4">
      <c r="A170" s="6" t="s">
        <v>323</v>
      </c>
      <c r="B170" s="167" t="s">
        <v>324</v>
      </c>
      <c r="C170" s="71">
        <v>340</v>
      </c>
      <c r="D170" s="71">
        <v>76</v>
      </c>
      <c r="E170" s="71">
        <v>0</v>
      </c>
      <c r="F170" s="245">
        <f t="shared" si="15"/>
        <v>76</v>
      </c>
      <c r="G170" s="98">
        <v>35</v>
      </c>
      <c r="H170" s="99">
        <v>40</v>
      </c>
      <c r="I170" s="72">
        <v>1</v>
      </c>
      <c r="J170" s="267">
        <v>0</v>
      </c>
      <c r="K170" s="83">
        <f t="shared" si="16"/>
        <v>0.22352941176470589</v>
      </c>
      <c r="L170" s="102">
        <f t="shared" si="18"/>
        <v>0</v>
      </c>
      <c r="T170">
        <v>1</v>
      </c>
      <c r="U170">
        <f t="shared" si="17"/>
        <v>1</v>
      </c>
    </row>
    <row r="171" spans="1:21" x14ac:dyDescent="0.4">
      <c r="A171" s="6" t="s">
        <v>325</v>
      </c>
      <c r="B171" s="167" t="s">
        <v>326</v>
      </c>
      <c r="C171" s="71">
        <v>729</v>
      </c>
      <c r="D171" s="71">
        <v>322</v>
      </c>
      <c r="E171" s="71">
        <v>1</v>
      </c>
      <c r="F171" s="245">
        <f t="shared" si="15"/>
        <v>321</v>
      </c>
      <c r="G171" s="98">
        <v>208</v>
      </c>
      <c r="H171" s="99">
        <v>75</v>
      </c>
      <c r="I171" s="72">
        <v>21</v>
      </c>
      <c r="J171" s="267">
        <v>17</v>
      </c>
      <c r="K171" s="83">
        <f t="shared" si="16"/>
        <v>0.44170096021947874</v>
      </c>
      <c r="L171" s="102">
        <f t="shared" si="18"/>
        <v>0</v>
      </c>
      <c r="T171">
        <v>1</v>
      </c>
      <c r="U171">
        <f t="shared" si="17"/>
        <v>1</v>
      </c>
    </row>
    <row r="172" spans="1:21" x14ac:dyDescent="0.4">
      <c r="A172" s="6" t="s">
        <v>327</v>
      </c>
      <c r="B172" s="167" t="s">
        <v>328</v>
      </c>
      <c r="C172" s="71">
        <v>1164</v>
      </c>
      <c r="D172" s="71">
        <v>251</v>
      </c>
      <c r="E172" s="71">
        <v>2</v>
      </c>
      <c r="F172" s="245">
        <f t="shared" si="15"/>
        <v>249</v>
      </c>
      <c r="G172" s="98">
        <v>196</v>
      </c>
      <c r="H172" s="99">
        <v>37</v>
      </c>
      <c r="I172" s="72">
        <v>3</v>
      </c>
      <c r="J172" s="267">
        <v>13</v>
      </c>
      <c r="K172" s="83">
        <f t="shared" si="16"/>
        <v>0.21563573883161513</v>
      </c>
      <c r="L172" s="102">
        <f t="shared" si="18"/>
        <v>0</v>
      </c>
      <c r="T172">
        <v>1</v>
      </c>
      <c r="U172">
        <f t="shared" si="17"/>
        <v>1</v>
      </c>
    </row>
    <row r="173" spans="1:21" x14ac:dyDescent="0.4">
      <c r="A173" s="6" t="s">
        <v>329</v>
      </c>
      <c r="B173" s="167" t="s">
        <v>330</v>
      </c>
      <c r="C173" s="71">
        <v>636</v>
      </c>
      <c r="D173" s="71">
        <v>195</v>
      </c>
      <c r="E173" s="71">
        <v>0</v>
      </c>
      <c r="F173" s="245">
        <f t="shared" si="15"/>
        <v>195</v>
      </c>
      <c r="G173" s="98">
        <v>164</v>
      </c>
      <c r="H173" s="99">
        <v>18</v>
      </c>
      <c r="I173" s="72">
        <v>3</v>
      </c>
      <c r="J173" s="267">
        <v>10</v>
      </c>
      <c r="K173" s="83">
        <f t="shared" si="16"/>
        <v>0.30660377358490565</v>
      </c>
      <c r="L173" s="102">
        <f t="shared" si="18"/>
        <v>0</v>
      </c>
      <c r="T173">
        <v>1</v>
      </c>
      <c r="U173">
        <f t="shared" si="17"/>
        <v>1</v>
      </c>
    </row>
    <row r="174" spans="1:21" x14ac:dyDescent="0.4">
      <c r="A174" s="6" t="s">
        <v>331</v>
      </c>
      <c r="B174" s="167" t="s">
        <v>332</v>
      </c>
      <c r="C174" s="71">
        <v>400</v>
      </c>
      <c r="D174" s="71">
        <v>106</v>
      </c>
      <c r="E174" s="71">
        <v>0</v>
      </c>
      <c r="F174" s="245">
        <f t="shared" si="15"/>
        <v>106</v>
      </c>
      <c r="G174" s="98">
        <v>52</v>
      </c>
      <c r="H174" s="99">
        <v>11</v>
      </c>
      <c r="I174" s="72">
        <v>43</v>
      </c>
      <c r="J174" s="267">
        <v>0</v>
      </c>
      <c r="K174" s="83">
        <f t="shared" si="16"/>
        <v>0.26500000000000001</v>
      </c>
      <c r="L174" s="102">
        <f t="shared" si="18"/>
        <v>0</v>
      </c>
      <c r="T174">
        <v>1</v>
      </c>
      <c r="U174">
        <f t="shared" ref="U174:U184" si="19">IF(F174&gt;0,1,0)</f>
        <v>1</v>
      </c>
    </row>
    <row r="175" spans="1:21" x14ac:dyDescent="0.4">
      <c r="A175" s="6" t="s">
        <v>333</v>
      </c>
      <c r="B175" s="167" t="s">
        <v>334</v>
      </c>
      <c r="C175" s="71">
        <v>351</v>
      </c>
      <c r="D175" s="71">
        <v>117</v>
      </c>
      <c r="E175" s="71">
        <v>0</v>
      </c>
      <c r="F175" s="245">
        <f t="shared" si="15"/>
        <v>117</v>
      </c>
      <c r="G175" s="98">
        <v>60</v>
      </c>
      <c r="H175" s="99">
        <v>47</v>
      </c>
      <c r="I175" s="72">
        <v>7</v>
      </c>
      <c r="J175" s="267">
        <v>3</v>
      </c>
      <c r="K175" s="83">
        <f t="shared" si="16"/>
        <v>0.33333333333333331</v>
      </c>
      <c r="L175" s="102">
        <f t="shared" si="18"/>
        <v>0</v>
      </c>
      <c r="T175">
        <v>1</v>
      </c>
      <c r="U175">
        <f t="shared" si="19"/>
        <v>1</v>
      </c>
    </row>
    <row r="176" spans="1:21" x14ac:dyDescent="0.4">
      <c r="A176" s="6" t="s">
        <v>335</v>
      </c>
      <c r="B176" s="167" t="s">
        <v>336</v>
      </c>
      <c r="C176" s="71">
        <v>417</v>
      </c>
      <c r="D176" s="71">
        <v>210</v>
      </c>
      <c r="E176" s="71">
        <v>0</v>
      </c>
      <c r="F176" s="245">
        <f t="shared" si="15"/>
        <v>210</v>
      </c>
      <c r="G176" s="98">
        <v>145</v>
      </c>
      <c r="H176" s="99">
        <v>61</v>
      </c>
      <c r="I176" s="72">
        <v>4</v>
      </c>
      <c r="J176" s="267">
        <v>0</v>
      </c>
      <c r="K176" s="83">
        <f t="shared" si="16"/>
        <v>0.50359712230215825</v>
      </c>
      <c r="L176" s="102">
        <f t="shared" si="18"/>
        <v>0</v>
      </c>
      <c r="T176">
        <v>1</v>
      </c>
      <c r="U176">
        <f t="shared" si="19"/>
        <v>1</v>
      </c>
    </row>
    <row r="177" spans="1:21" x14ac:dyDescent="0.4">
      <c r="A177" s="6" t="s">
        <v>337</v>
      </c>
      <c r="B177" s="167" t="s">
        <v>338</v>
      </c>
      <c r="C177" s="71">
        <v>313</v>
      </c>
      <c r="D177" s="71">
        <v>165</v>
      </c>
      <c r="E177" s="71">
        <v>1</v>
      </c>
      <c r="F177" s="245">
        <f t="shared" si="15"/>
        <v>164</v>
      </c>
      <c r="G177" s="98">
        <v>114</v>
      </c>
      <c r="H177" s="99">
        <v>44</v>
      </c>
      <c r="I177" s="72">
        <v>4</v>
      </c>
      <c r="J177" s="267">
        <v>2</v>
      </c>
      <c r="K177" s="83">
        <f t="shared" si="16"/>
        <v>0.52715654952076674</v>
      </c>
      <c r="L177" s="102">
        <f t="shared" si="18"/>
        <v>0</v>
      </c>
      <c r="T177">
        <v>1</v>
      </c>
      <c r="U177">
        <f t="shared" si="19"/>
        <v>1</v>
      </c>
    </row>
    <row r="178" spans="1:21" x14ac:dyDescent="0.4">
      <c r="A178" s="6" t="s">
        <v>339</v>
      </c>
      <c r="B178" s="167" t="s">
        <v>340</v>
      </c>
      <c r="C178" s="71">
        <v>142</v>
      </c>
      <c r="D178" s="71">
        <v>84</v>
      </c>
      <c r="E178" s="71">
        <v>4</v>
      </c>
      <c r="F178" s="245">
        <f t="shared" si="15"/>
        <v>80</v>
      </c>
      <c r="G178" s="98">
        <v>39</v>
      </c>
      <c r="H178" s="99">
        <v>36</v>
      </c>
      <c r="I178" s="72">
        <v>5</v>
      </c>
      <c r="J178" s="267">
        <v>0</v>
      </c>
      <c r="K178" s="83">
        <f t="shared" si="16"/>
        <v>0.59154929577464788</v>
      </c>
      <c r="L178" s="102">
        <f t="shared" si="18"/>
        <v>0</v>
      </c>
      <c r="T178">
        <v>1</v>
      </c>
      <c r="U178">
        <f t="shared" si="19"/>
        <v>1</v>
      </c>
    </row>
    <row r="179" spans="1:21" x14ac:dyDescent="0.4">
      <c r="A179" s="6" t="s">
        <v>341</v>
      </c>
      <c r="B179" s="167" t="s">
        <v>342</v>
      </c>
      <c r="C179" s="71">
        <v>606</v>
      </c>
      <c r="D179" s="71">
        <v>135</v>
      </c>
      <c r="E179" s="71">
        <v>0</v>
      </c>
      <c r="F179" s="245">
        <f t="shared" si="15"/>
        <v>135</v>
      </c>
      <c r="G179" s="98">
        <v>95</v>
      </c>
      <c r="H179" s="99">
        <v>37</v>
      </c>
      <c r="I179" s="72">
        <v>1</v>
      </c>
      <c r="J179" s="267">
        <v>2</v>
      </c>
      <c r="K179" s="83">
        <f t="shared" si="16"/>
        <v>0.22277227722772278</v>
      </c>
      <c r="L179" s="102">
        <f t="shared" si="18"/>
        <v>0</v>
      </c>
      <c r="T179">
        <v>1</v>
      </c>
      <c r="U179">
        <f t="shared" si="19"/>
        <v>1</v>
      </c>
    </row>
    <row r="180" spans="1:21" x14ac:dyDescent="0.4">
      <c r="A180" s="6" t="s">
        <v>343</v>
      </c>
      <c r="B180" s="167" t="s">
        <v>344</v>
      </c>
      <c r="C180" s="71">
        <v>386</v>
      </c>
      <c r="D180" s="71">
        <v>188</v>
      </c>
      <c r="E180" s="71">
        <v>1</v>
      </c>
      <c r="F180" s="245">
        <f t="shared" si="15"/>
        <v>187</v>
      </c>
      <c r="G180" s="98">
        <v>116</v>
      </c>
      <c r="H180" s="99">
        <v>66</v>
      </c>
      <c r="I180" s="72">
        <v>4</v>
      </c>
      <c r="J180" s="267">
        <v>1</v>
      </c>
      <c r="K180" s="83">
        <f t="shared" si="16"/>
        <v>0.48704663212435234</v>
      </c>
      <c r="L180" s="102">
        <f t="shared" si="18"/>
        <v>0</v>
      </c>
      <c r="T180">
        <v>1</v>
      </c>
      <c r="U180">
        <f t="shared" si="19"/>
        <v>1</v>
      </c>
    </row>
    <row r="181" spans="1:21" x14ac:dyDescent="0.4">
      <c r="A181" s="6" t="s">
        <v>345</v>
      </c>
      <c r="B181" s="167" t="s">
        <v>346</v>
      </c>
      <c r="C181" s="71">
        <v>326</v>
      </c>
      <c r="D181" s="71">
        <v>100</v>
      </c>
      <c r="E181" s="71">
        <v>1</v>
      </c>
      <c r="F181" s="245">
        <f t="shared" si="15"/>
        <v>99</v>
      </c>
      <c r="G181" s="98">
        <v>87</v>
      </c>
      <c r="H181" s="99">
        <v>8</v>
      </c>
      <c r="I181" s="72">
        <v>2</v>
      </c>
      <c r="J181" s="267">
        <v>2</v>
      </c>
      <c r="K181" s="83">
        <f t="shared" si="16"/>
        <v>0.30674846625766872</v>
      </c>
      <c r="L181" s="102">
        <f t="shared" si="18"/>
        <v>0</v>
      </c>
      <c r="T181">
        <v>1</v>
      </c>
      <c r="U181">
        <f t="shared" si="19"/>
        <v>1</v>
      </c>
    </row>
    <row r="182" spans="1:21" x14ac:dyDescent="0.4">
      <c r="A182" s="6" t="s">
        <v>347</v>
      </c>
      <c r="B182" s="167" t="s">
        <v>348</v>
      </c>
      <c r="C182" s="71">
        <v>397</v>
      </c>
      <c r="D182" s="71">
        <v>174</v>
      </c>
      <c r="E182" s="71">
        <v>0</v>
      </c>
      <c r="F182" s="245">
        <f t="shared" si="15"/>
        <v>174</v>
      </c>
      <c r="G182" s="98">
        <v>136</v>
      </c>
      <c r="H182" s="99">
        <v>26</v>
      </c>
      <c r="I182" s="72">
        <v>11</v>
      </c>
      <c r="J182" s="267">
        <v>1</v>
      </c>
      <c r="K182" s="83">
        <f t="shared" si="16"/>
        <v>0.43828715365239296</v>
      </c>
      <c r="L182" s="102">
        <f t="shared" si="18"/>
        <v>0</v>
      </c>
      <c r="T182">
        <v>1</v>
      </c>
      <c r="U182">
        <f t="shared" si="19"/>
        <v>1</v>
      </c>
    </row>
    <row r="183" spans="1:21" x14ac:dyDescent="0.4">
      <c r="A183" s="6" t="s">
        <v>349</v>
      </c>
      <c r="B183" s="167" t="s">
        <v>350</v>
      </c>
      <c r="C183" s="71">
        <v>375</v>
      </c>
      <c r="D183" s="71">
        <v>198</v>
      </c>
      <c r="E183" s="71">
        <v>0</v>
      </c>
      <c r="F183" s="245">
        <f t="shared" si="15"/>
        <v>198</v>
      </c>
      <c r="G183" s="98">
        <v>180</v>
      </c>
      <c r="H183" s="99">
        <v>14</v>
      </c>
      <c r="I183" s="72">
        <v>2</v>
      </c>
      <c r="J183" s="267">
        <v>2</v>
      </c>
      <c r="K183" s="83">
        <f t="shared" si="16"/>
        <v>0.52800000000000002</v>
      </c>
      <c r="L183" s="102">
        <f t="shared" si="18"/>
        <v>0</v>
      </c>
      <c r="T183">
        <v>1</v>
      </c>
      <c r="U183">
        <f t="shared" si="19"/>
        <v>1</v>
      </c>
    </row>
    <row r="184" spans="1:21" x14ac:dyDescent="0.4">
      <c r="A184" s="6" t="s">
        <v>351</v>
      </c>
      <c r="B184" s="167" t="s">
        <v>352</v>
      </c>
      <c r="C184" s="71">
        <v>417</v>
      </c>
      <c r="D184" s="71">
        <v>141</v>
      </c>
      <c r="E184" s="71">
        <v>0</v>
      </c>
      <c r="F184" s="245">
        <f t="shared" si="15"/>
        <v>141</v>
      </c>
      <c r="G184" s="98">
        <v>93</v>
      </c>
      <c r="H184" s="99">
        <v>35</v>
      </c>
      <c r="I184" s="72">
        <v>12</v>
      </c>
      <c r="J184" s="267">
        <v>1</v>
      </c>
      <c r="K184" s="83">
        <f t="shared" si="16"/>
        <v>0.33812949640287771</v>
      </c>
      <c r="L184" s="102">
        <f t="shared" si="18"/>
        <v>0</v>
      </c>
      <c r="T184">
        <v>1</v>
      </c>
      <c r="U184">
        <f t="shared" si="19"/>
        <v>1</v>
      </c>
    </row>
    <row r="185" spans="1:21" x14ac:dyDescent="0.4">
      <c r="L185" s="100"/>
    </row>
    <row r="186" spans="1:21" x14ac:dyDescent="0.4">
      <c r="L186" s="100"/>
    </row>
    <row r="187" spans="1:21" x14ac:dyDescent="0.4">
      <c r="L187" s="100"/>
    </row>
    <row r="188" spans="1:21" x14ac:dyDescent="0.4">
      <c r="L188" s="100"/>
    </row>
    <row r="189" spans="1:21" x14ac:dyDescent="0.4">
      <c r="L189" s="100"/>
    </row>
    <row r="190" spans="1:21" x14ac:dyDescent="0.4">
      <c r="L190" s="100"/>
    </row>
    <row r="191" spans="1:21" x14ac:dyDescent="0.4">
      <c r="L191" s="100"/>
    </row>
    <row r="192" spans="1:21" x14ac:dyDescent="0.4">
      <c r="L192" s="100"/>
    </row>
    <row r="193" spans="12:12" x14ac:dyDescent="0.4">
      <c r="L193" s="100"/>
    </row>
    <row r="194" spans="12:12" x14ac:dyDescent="0.4">
      <c r="L194" s="100"/>
    </row>
    <row r="195" spans="12:12" x14ac:dyDescent="0.4">
      <c r="L195" s="100"/>
    </row>
    <row r="196" spans="12:12" x14ac:dyDescent="0.4">
      <c r="L196" s="100"/>
    </row>
    <row r="197" spans="12:12" x14ac:dyDescent="0.4">
      <c r="L197" s="100"/>
    </row>
    <row r="198" spans="12:12" x14ac:dyDescent="0.4">
      <c r="L198" s="100"/>
    </row>
    <row r="199" spans="12:12" x14ac:dyDescent="0.4">
      <c r="L199" s="100"/>
    </row>
    <row r="200" spans="12:12" x14ac:dyDescent="0.4">
      <c r="L200" s="100"/>
    </row>
    <row r="201" spans="12:12" x14ac:dyDescent="0.4">
      <c r="L201" s="100"/>
    </row>
    <row r="202" spans="12:12" x14ac:dyDescent="0.4">
      <c r="L202" s="100"/>
    </row>
    <row r="203" spans="12:12" x14ac:dyDescent="0.4">
      <c r="L203" s="100"/>
    </row>
    <row r="204" spans="12:12" x14ac:dyDescent="0.4">
      <c r="L204" s="100"/>
    </row>
    <row r="205" spans="12:12" x14ac:dyDescent="0.4">
      <c r="L205" s="100"/>
    </row>
    <row r="206" spans="12:12" x14ac:dyDescent="0.4">
      <c r="L206" s="100"/>
    </row>
    <row r="207" spans="12:12" x14ac:dyDescent="0.4">
      <c r="L207" s="100"/>
    </row>
    <row r="208" spans="12:12" x14ac:dyDescent="0.4">
      <c r="L208" s="100"/>
    </row>
    <row r="209" spans="12:12" x14ac:dyDescent="0.4">
      <c r="L209" s="100"/>
    </row>
    <row r="210" spans="12:12" x14ac:dyDescent="0.4">
      <c r="L210" s="100"/>
    </row>
    <row r="211" spans="12:12" x14ac:dyDescent="0.4">
      <c r="L211" s="100"/>
    </row>
    <row r="212" spans="12:12" x14ac:dyDescent="0.4">
      <c r="L212" s="100"/>
    </row>
    <row r="213" spans="12:12" x14ac:dyDescent="0.4">
      <c r="L213" s="100"/>
    </row>
    <row r="214" spans="12:12" x14ac:dyDescent="0.4">
      <c r="L214" s="100"/>
    </row>
    <row r="215" spans="12:12" x14ac:dyDescent="0.4">
      <c r="L215" s="100"/>
    </row>
    <row r="216" spans="12:12" x14ac:dyDescent="0.4">
      <c r="L216" s="100"/>
    </row>
    <row r="217" spans="12:12" x14ac:dyDescent="0.4">
      <c r="L217" s="100"/>
    </row>
    <row r="218" spans="12:12" x14ac:dyDescent="0.4">
      <c r="L218" s="100"/>
    </row>
    <row r="219" spans="12:12" x14ac:dyDescent="0.4">
      <c r="L219" s="100"/>
    </row>
    <row r="220" spans="12:12" x14ac:dyDescent="0.4">
      <c r="L220" s="100"/>
    </row>
    <row r="221" spans="12:12" x14ac:dyDescent="0.4">
      <c r="L221" s="100"/>
    </row>
    <row r="222" spans="12:12" x14ac:dyDescent="0.4">
      <c r="L222" s="100"/>
    </row>
    <row r="223" spans="12:12" x14ac:dyDescent="0.4">
      <c r="L223" s="100"/>
    </row>
    <row r="224" spans="12:12" x14ac:dyDescent="0.4">
      <c r="L224" s="100"/>
    </row>
    <row r="225" spans="12:12" x14ac:dyDescent="0.4">
      <c r="L225" s="100"/>
    </row>
    <row r="226" spans="12:12" x14ac:dyDescent="0.4">
      <c r="L226" s="100"/>
    </row>
    <row r="227" spans="12:12" x14ac:dyDescent="0.4">
      <c r="L227" s="100"/>
    </row>
    <row r="228" spans="12:12" x14ac:dyDescent="0.4">
      <c r="L228" s="100"/>
    </row>
    <row r="229" spans="12:12" x14ac:dyDescent="0.4">
      <c r="L229" s="100"/>
    </row>
    <row r="230" spans="12:12" x14ac:dyDescent="0.4">
      <c r="L230" s="100"/>
    </row>
    <row r="231" spans="12:12" x14ac:dyDescent="0.4">
      <c r="L231" s="100"/>
    </row>
    <row r="232" spans="12:12" x14ac:dyDescent="0.4">
      <c r="L232" s="100"/>
    </row>
    <row r="233" spans="12:12" x14ac:dyDescent="0.4">
      <c r="L233" s="100"/>
    </row>
    <row r="234" spans="12:12" x14ac:dyDescent="0.4">
      <c r="L234" s="100"/>
    </row>
    <row r="235" spans="12:12" x14ac:dyDescent="0.4">
      <c r="L235" s="100"/>
    </row>
    <row r="236" spans="12:12" x14ac:dyDescent="0.4">
      <c r="L236" s="100"/>
    </row>
    <row r="237" spans="12:12" x14ac:dyDescent="0.4">
      <c r="L237" s="100"/>
    </row>
    <row r="238" spans="12:12" x14ac:dyDescent="0.4">
      <c r="L238" s="100"/>
    </row>
    <row r="239" spans="12:12" x14ac:dyDescent="0.4">
      <c r="L239" s="100"/>
    </row>
    <row r="240" spans="12:12" x14ac:dyDescent="0.4">
      <c r="L240" s="100"/>
    </row>
    <row r="241" spans="12:12" x14ac:dyDescent="0.4">
      <c r="L241" s="100"/>
    </row>
    <row r="242" spans="12:12" x14ac:dyDescent="0.4">
      <c r="L242" s="100"/>
    </row>
    <row r="243" spans="12:12" x14ac:dyDescent="0.4">
      <c r="L243" s="100"/>
    </row>
    <row r="244" spans="12:12" x14ac:dyDescent="0.4">
      <c r="L244" s="100"/>
    </row>
    <row r="245" spans="12:12" x14ac:dyDescent="0.4">
      <c r="L245" s="100"/>
    </row>
    <row r="246" spans="12:12" x14ac:dyDescent="0.4">
      <c r="L246" s="100"/>
    </row>
    <row r="247" spans="12:12" x14ac:dyDescent="0.4">
      <c r="L247" s="100"/>
    </row>
    <row r="248" spans="12:12" x14ac:dyDescent="0.4">
      <c r="L248" s="100"/>
    </row>
    <row r="249" spans="12:12" x14ac:dyDescent="0.4">
      <c r="L249" s="100"/>
    </row>
    <row r="250" spans="12:12" x14ac:dyDescent="0.4">
      <c r="L250" s="100"/>
    </row>
    <row r="251" spans="12:12" x14ac:dyDescent="0.4">
      <c r="L251" s="100"/>
    </row>
    <row r="252" spans="12:12" x14ac:dyDescent="0.4">
      <c r="L252" s="100"/>
    </row>
    <row r="253" spans="12:12" x14ac:dyDescent="0.4">
      <c r="L253" s="100"/>
    </row>
    <row r="254" spans="12:12" x14ac:dyDescent="0.4">
      <c r="L254" s="100"/>
    </row>
    <row r="255" spans="12:12" x14ac:dyDescent="0.4">
      <c r="L255" s="100"/>
    </row>
    <row r="256" spans="12:12" x14ac:dyDescent="0.4">
      <c r="L256" s="100"/>
    </row>
    <row r="257" spans="12:12" x14ac:dyDescent="0.4">
      <c r="L257" s="100"/>
    </row>
    <row r="258" spans="12:12" x14ac:dyDescent="0.4">
      <c r="L258" s="100"/>
    </row>
    <row r="259" spans="12:12" x14ac:dyDescent="0.4">
      <c r="L259" s="100"/>
    </row>
    <row r="260" spans="12:12" x14ac:dyDescent="0.4">
      <c r="L260" s="100"/>
    </row>
    <row r="261" spans="12:12" x14ac:dyDescent="0.4">
      <c r="L261" s="100"/>
    </row>
    <row r="262" spans="12:12" x14ac:dyDescent="0.4">
      <c r="L262" s="100"/>
    </row>
    <row r="263" spans="12:12" x14ac:dyDescent="0.4">
      <c r="L263" s="100"/>
    </row>
    <row r="264" spans="12:12" x14ac:dyDescent="0.4">
      <c r="L264" s="100"/>
    </row>
    <row r="265" spans="12:12" x14ac:dyDescent="0.4">
      <c r="L265" s="100"/>
    </row>
    <row r="266" spans="12:12" x14ac:dyDescent="0.4">
      <c r="L266" s="100"/>
    </row>
    <row r="267" spans="12:12" x14ac:dyDescent="0.4">
      <c r="L267" s="100"/>
    </row>
    <row r="268" spans="12:12" x14ac:dyDescent="0.4">
      <c r="L268" s="100"/>
    </row>
    <row r="269" spans="12:12" x14ac:dyDescent="0.4">
      <c r="L269" s="100"/>
    </row>
    <row r="270" spans="12:12" x14ac:dyDescent="0.4">
      <c r="L270" s="100"/>
    </row>
    <row r="271" spans="12:12" x14ac:dyDescent="0.4">
      <c r="L271" s="100"/>
    </row>
    <row r="272" spans="12:12" x14ac:dyDescent="0.4">
      <c r="L272" s="100"/>
    </row>
    <row r="273" spans="12:12" x14ac:dyDescent="0.4">
      <c r="L273" s="100"/>
    </row>
    <row r="274" spans="12:12" x14ac:dyDescent="0.4">
      <c r="L274" s="100"/>
    </row>
    <row r="275" spans="12:12" x14ac:dyDescent="0.4">
      <c r="L275" s="100"/>
    </row>
    <row r="276" spans="12:12" x14ac:dyDescent="0.4">
      <c r="L276" s="100"/>
    </row>
    <row r="277" spans="12:12" x14ac:dyDescent="0.4">
      <c r="L277" s="100"/>
    </row>
    <row r="278" spans="12:12" x14ac:dyDescent="0.4">
      <c r="L278" s="100"/>
    </row>
    <row r="279" spans="12:12" x14ac:dyDescent="0.4">
      <c r="L279" s="100"/>
    </row>
    <row r="280" spans="12:12" x14ac:dyDescent="0.4">
      <c r="L280" s="100"/>
    </row>
    <row r="281" spans="12:12" x14ac:dyDescent="0.4">
      <c r="L281" s="100"/>
    </row>
    <row r="282" spans="12:12" x14ac:dyDescent="0.4">
      <c r="L282" s="100"/>
    </row>
    <row r="283" spans="12:12" x14ac:dyDescent="0.4">
      <c r="L283" s="100"/>
    </row>
    <row r="284" spans="12:12" x14ac:dyDescent="0.4">
      <c r="L284" s="100"/>
    </row>
    <row r="285" spans="12:12" x14ac:dyDescent="0.4">
      <c r="L285" s="100"/>
    </row>
    <row r="286" spans="12:12" x14ac:dyDescent="0.4">
      <c r="L286" s="100"/>
    </row>
    <row r="287" spans="12:12" x14ac:dyDescent="0.4">
      <c r="L287" s="100"/>
    </row>
    <row r="288" spans="12:12" x14ac:dyDescent="0.4">
      <c r="L288" s="100"/>
    </row>
    <row r="289" spans="12:12" x14ac:dyDescent="0.4">
      <c r="L289" s="100"/>
    </row>
    <row r="290" spans="12:12" x14ac:dyDescent="0.4">
      <c r="L290" s="100"/>
    </row>
    <row r="291" spans="12:12" x14ac:dyDescent="0.4">
      <c r="L291" s="100"/>
    </row>
    <row r="292" spans="12:12" x14ac:dyDescent="0.4">
      <c r="L292" s="100"/>
    </row>
    <row r="293" spans="12:12" x14ac:dyDescent="0.4">
      <c r="L293" s="100"/>
    </row>
    <row r="294" spans="12:12" x14ac:dyDescent="0.4">
      <c r="L294" s="100"/>
    </row>
    <row r="295" spans="12:12" x14ac:dyDescent="0.4">
      <c r="L295" s="100"/>
    </row>
    <row r="296" spans="12:12" x14ac:dyDescent="0.4">
      <c r="L296" s="100"/>
    </row>
    <row r="297" spans="12:12" x14ac:dyDescent="0.4">
      <c r="L297" s="100"/>
    </row>
    <row r="298" spans="12:12" x14ac:dyDescent="0.4">
      <c r="L298" s="100"/>
    </row>
    <row r="299" spans="12:12" x14ac:dyDescent="0.4">
      <c r="L299" s="100"/>
    </row>
    <row r="300" spans="12:12" x14ac:dyDescent="0.4">
      <c r="L300" s="100"/>
    </row>
    <row r="301" spans="12:12" x14ac:dyDescent="0.4">
      <c r="L301" s="100"/>
    </row>
    <row r="302" spans="12:12" x14ac:dyDescent="0.4">
      <c r="L302" s="100"/>
    </row>
    <row r="303" spans="12:12" x14ac:dyDescent="0.4">
      <c r="L303" s="100"/>
    </row>
    <row r="304" spans="12:12" x14ac:dyDescent="0.4">
      <c r="L304" s="100"/>
    </row>
    <row r="305" spans="12:12" x14ac:dyDescent="0.4">
      <c r="L305" s="100"/>
    </row>
    <row r="306" spans="12:12" x14ac:dyDescent="0.4">
      <c r="L306" s="100"/>
    </row>
    <row r="307" spans="12:12" x14ac:dyDescent="0.4">
      <c r="L307" s="100"/>
    </row>
    <row r="308" spans="12:12" x14ac:dyDescent="0.4">
      <c r="L308" s="100"/>
    </row>
    <row r="309" spans="12:12" x14ac:dyDescent="0.4">
      <c r="L309" s="100"/>
    </row>
    <row r="310" spans="12:12" x14ac:dyDescent="0.4">
      <c r="L310" s="100"/>
    </row>
    <row r="311" spans="12:12" x14ac:dyDescent="0.4">
      <c r="L311" s="100"/>
    </row>
    <row r="312" spans="12:12" x14ac:dyDescent="0.4">
      <c r="L312" s="100"/>
    </row>
    <row r="313" spans="12:12" x14ac:dyDescent="0.4">
      <c r="L313" s="100"/>
    </row>
    <row r="314" spans="12:12" x14ac:dyDescent="0.4">
      <c r="L314" s="100"/>
    </row>
    <row r="315" spans="12:12" x14ac:dyDescent="0.4">
      <c r="L315" s="100"/>
    </row>
    <row r="316" spans="12:12" x14ac:dyDescent="0.4">
      <c r="L316" s="100"/>
    </row>
    <row r="317" spans="12:12" x14ac:dyDescent="0.4">
      <c r="L317" s="100"/>
    </row>
    <row r="318" spans="12:12" x14ac:dyDescent="0.4">
      <c r="L318" s="100"/>
    </row>
    <row r="319" spans="12:12" x14ac:dyDescent="0.4">
      <c r="L319" s="100"/>
    </row>
    <row r="320" spans="12:12" x14ac:dyDescent="0.4">
      <c r="L320" s="100"/>
    </row>
    <row r="321" spans="12:12" x14ac:dyDescent="0.4">
      <c r="L321" s="100"/>
    </row>
    <row r="322" spans="12:12" x14ac:dyDescent="0.4">
      <c r="L322" s="100"/>
    </row>
    <row r="323" spans="12:12" x14ac:dyDescent="0.4">
      <c r="L323" s="100"/>
    </row>
    <row r="324" spans="12:12" x14ac:dyDescent="0.4">
      <c r="L324" s="100"/>
    </row>
    <row r="325" spans="12:12" x14ac:dyDescent="0.4">
      <c r="L325" s="100"/>
    </row>
    <row r="326" spans="12:12" x14ac:dyDescent="0.4">
      <c r="L326" s="100"/>
    </row>
    <row r="327" spans="12:12" x14ac:dyDescent="0.4">
      <c r="L327" s="100"/>
    </row>
    <row r="328" spans="12:12" x14ac:dyDescent="0.4">
      <c r="L328" s="100"/>
    </row>
    <row r="329" spans="12:12" x14ac:dyDescent="0.4">
      <c r="L329" s="100"/>
    </row>
    <row r="330" spans="12:12" x14ac:dyDescent="0.4">
      <c r="L330" s="100"/>
    </row>
    <row r="331" spans="12:12" x14ac:dyDescent="0.4">
      <c r="L331" s="100"/>
    </row>
    <row r="332" spans="12:12" x14ac:dyDescent="0.4">
      <c r="L332" s="100"/>
    </row>
    <row r="333" spans="12:12" x14ac:dyDescent="0.4">
      <c r="L333" s="100"/>
    </row>
    <row r="334" spans="12:12" x14ac:dyDescent="0.4">
      <c r="L334" s="100"/>
    </row>
    <row r="335" spans="12:12" x14ac:dyDescent="0.4">
      <c r="L335" s="100"/>
    </row>
    <row r="336" spans="12:12" x14ac:dyDescent="0.4">
      <c r="L336" s="100"/>
    </row>
    <row r="337" spans="12:12" x14ac:dyDescent="0.4">
      <c r="L337" s="100"/>
    </row>
    <row r="338" spans="12:12" x14ac:dyDescent="0.4">
      <c r="L338" s="100"/>
    </row>
    <row r="339" spans="12:12" x14ac:dyDescent="0.4">
      <c r="L339" s="100"/>
    </row>
    <row r="340" spans="12:12" x14ac:dyDescent="0.4">
      <c r="L340" s="100"/>
    </row>
    <row r="341" spans="12:12" x14ac:dyDescent="0.4">
      <c r="L341" s="100"/>
    </row>
    <row r="342" spans="12:12" x14ac:dyDescent="0.4">
      <c r="L342" s="100"/>
    </row>
    <row r="343" spans="12:12" x14ac:dyDescent="0.4">
      <c r="L343" s="100"/>
    </row>
    <row r="344" spans="12:12" x14ac:dyDescent="0.4">
      <c r="L344" s="100"/>
    </row>
    <row r="345" spans="12:12" x14ac:dyDescent="0.4">
      <c r="L345" s="100"/>
    </row>
    <row r="346" spans="12:12" x14ac:dyDescent="0.4">
      <c r="L346" s="100"/>
    </row>
    <row r="347" spans="12:12" x14ac:dyDescent="0.4">
      <c r="L347" s="100"/>
    </row>
    <row r="348" spans="12:12" x14ac:dyDescent="0.4">
      <c r="L348" s="100"/>
    </row>
    <row r="349" spans="12:12" x14ac:dyDescent="0.4">
      <c r="L349" s="100"/>
    </row>
    <row r="350" spans="12:12" x14ac:dyDescent="0.4">
      <c r="L350" s="100"/>
    </row>
    <row r="351" spans="12:12" x14ac:dyDescent="0.4">
      <c r="L351" s="100"/>
    </row>
    <row r="352" spans="12:12" x14ac:dyDescent="0.4">
      <c r="L352" s="100"/>
    </row>
    <row r="353" spans="12:12" x14ac:dyDescent="0.4">
      <c r="L353" s="100"/>
    </row>
    <row r="354" spans="12:12" x14ac:dyDescent="0.4">
      <c r="L354" s="100"/>
    </row>
    <row r="355" spans="12:12" x14ac:dyDescent="0.4">
      <c r="L355" s="100"/>
    </row>
    <row r="356" spans="12:12" x14ac:dyDescent="0.4">
      <c r="L356" s="100"/>
    </row>
    <row r="357" spans="12:12" x14ac:dyDescent="0.4">
      <c r="L357" s="100"/>
    </row>
    <row r="358" spans="12:12" x14ac:dyDescent="0.4">
      <c r="L358" s="100"/>
    </row>
    <row r="359" spans="12:12" x14ac:dyDescent="0.4">
      <c r="L359" s="100"/>
    </row>
    <row r="360" spans="12:12" x14ac:dyDescent="0.4">
      <c r="L360" s="100"/>
    </row>
    <row r="361" spans="12:12" x14ac:dyDescent="0.4">
      <c r="L361" s="100"/>
    </row>
    <row r="362" spans="12:12" x14ac:dyDescent="0.4">
      <c r="L362" s="100"/>
    </row>
    <row r="363" spans="12:12" x14ac:dyDescent="0.4">
      <c r="L363" s="100"/>
    </row>
    <row r="364" spans="12:12" x14ac:dyDescent="0.4">
      <c r="L364" s="100"/>
    </row>
    <row r="365" spans="12:12" x14ac:dyDescent="0.4">
      <c r="L365" s="100"/>
    </row>
    <row r="366" spans="12:12" x14ac:dyDescent="0.4">
      <c r="L366" s="100"/>
    </row>
    <row r="367" spans="12:12" x14ac:dyDescent="0.4">
      <c r="L367" s="100"/>
    </row>
    <row r="368" spans="12:12" x14ac:dyDescent="0.4">
      <c r="L368" s="100"/>
    </row>
    <row r="369" spans="12:12" x14ac:dyDescent="0.4">
      <c r="L369" s="100"/>
    </row>
    <row r="370" spans="12:12" x14ac:dyDescent="0.4">
      <c r="L370" s="100"/>
    </row>
    <row r="371" spans="12:12" x14ac:dyDescent="0.4">
      <c r="L371" s="100"/>
    </row>
    <row r="372" spans="12:12" x14ac:dyDescent="0.4">
      <c r="L372" s="100"/>
    </row>
    <row r="373" spans="12:12" x14ac:dyDescent="0.4">
      <c r="L373" s="100"/>
    </row>
    <row r="374" spans="12:12" x14ac:dyDescent="0.4">
      <c r="L374" s="100"/>
    </row>
    <row r="375" spans="12:12" x14ac:dyDescent="0.4">
      <c r="L375" s="100"/>
    </row>
    <row r="376" spans="12:12" x14ac:dyDescent="0.4">
      <c r="L376" s="100"/>
    </row>
    <row r="377" spans="12:12" x14ac:dyDescent="0.4">
      <c r="L377" s="100"/>
    </row>
    <row r="378" spans="12:12" x14ac:dyDescent="0.4">
      <c r="L378" s="100"/>
    </row>
    <row r="379" spans="12:12" x14ac:dyDescent="0.4">
      <c r="L379" s="100"/>
    </row>
    <row r="380" spans="12:12" x14ac:dyDescent="0.4">
      <c r="L380" s="100"/>
    </row>
    <row r="381" spans="12:12" x14ac:dyDescent="0.4">
      <c r="L381" s="100"/>
    </row>
    <row r="382" spans="12:12" x14ac:dyDescent="0.4">
      <c r="L382" s="100"/>
    </row>
    <row r="383" spans="12:12" x14ac:dyDescent="0.4">
      <c r="L383" s="100"/>
    </row>
    <row r="384" spans="12:12" x14ac:dyDescent="0.4">
      <c r="L384" s="100"/>
    </row>
    <row r="385" spans="12:12" x14ac:dyDescent="0.4">
      <c r="L385" s="100"/>
    </row>
    <row r="386" spans="12:12" x14ac:dyDescent="0.4">
      <c r="L386" s="100"/>
    </row>
    <row r="387" spans="12:12" x14ac:dyDescent="0.4">
      <c r="L387" s="100"/>
    </row>
    <row r="388" spans="12:12" x14ac:dyDescent="0.4">
      <c r="L388" s="100"/>
    </row>
    <row r="389" spans="12:12" x14ac:dyDescent="0.4">
      <c r="L389" s="100"/>
    </row>
    <row r="390" spans="12:12" x14ac:dyDescent="0.4">
      <c r="L390" s="100"/>
    </row>
    <row r="391" spans="12:12" x14ac:dyDescent="0.4">
      <c r="L391" s="100"/>
    </row>
    <row r="392" spans="12:12" x14ac:dyDescent="0.4">
      <c r="L392" s="100"/>
    </row>
    <row r="393" spans="12:12" x14ac:dyDescent="0.4">
      <c r="L393" s="100"/>
    </row>
    <row r="394" spans="12:12" x14ac:dyDescent="0.4">
      <c r="L394" s="100"/>
    </row>
    <row r="395" spans="12:12" x14ac:dyDescent="0.4">
      <c r="L395" s="100"/>
    </row>
    <row r="396" spans="12:12" x14ac:dyDescent="0.4">
      <c r="L396" s="100"/>
    </row>
    <row r="397" spans="12:12" x14ac:dyDescent="0.4">
      <c r="L397" s="100"/>
    </row>
    <row r="398" spans="12:12" x14ac:dyDescent="0.4">
      <c r="L398" s="100"/>
    </row>
    <row r="399" spans="12:12" x14ac:dyDescent="0.4">
      <c r="L399" s="100"/>
    </row>
    <row r="400" spans="12:12" x14ac:dyDescent="0.4">
      <c r="L400" s="100"/>
    </row>
    <row r="401" spans="12:12" x14ac:dyDescent="0.4">
      <c r="L401" s="100"/>
    </row>
    <row r="402" spans="12:12" x14ac:dyDescent="0.4">
      <c r="L402" s="100"/>
    </row>
    <row r="403" spans="12:12" x14ac:dyDescent="0.4">
      <c r="L403" s="100"/>
    </row>
    <row r="404" spans="12:12" x14ac:dyDescent="0.4">
      <c r="L404" s="100"/>
    </row>
    <row r="405" spans="12:12" x14ac:dyDescent="0.4">
      <c r="L405" s="100"/>
    </row>
    <row r="406" spans="12:12" x14ac:dyDescent="0.4">
      <c r="L406" s="100"/>
    </row>
    <row r="407" spans="12:12" x14ac:dyDescent="0.4">
      <c r="L407" s="100"/>
    </row>
    <row r="408" spans="12:12" x14ac:dyDescent="0.4">
      <c r="L408" s="100"/>
    </row>
    <row r="409" spans="12:12" x14ac:dyDescent="0.4">
      <c r="L409" s="100"/>
    </row>
    <row r="410" spans="12:12" x14ac:dyDescent="0.4">
      <c r="L410" s="100"/>
    </row>
    <row r="411" spans="12:12" x14ac:dyDescent="0.4">
      <c r="L411" s="100"/>
    </row>
    <row r="412" spans="12:12" x14ac:dyDescent="0.4">
      <c r="L412" s="100"/>
    </row>
    <row r="413" spans="12:12" x14ac:dyDescent="0.4">
      <c r="L413" s="100"/>
    </row>
    <row r="414" spans="12:12" x14ac:dyDescent="0.4">
      <c r="L414" s="100"/>
    </row>
    <row r="415" spans="12:12" x14ac:dyDescent="0.4">
      <c r="L415" s="100"/>
    </row>
    <row r="416" spans="12:12" x14ac:dyDescent="0.4">
      <c r="L416" s="100"/>
    </row>
    <row r="417" spans="12:12" x14ac:dyDescent="0.4">
      <c r="L417" s="100"/>
    </row>
    <row r="418" spans="12:12" x14ac:dyDescent="0.4">
      <c r="L418" s="100"/>
    </row>
    <row r="419" spans="12:12" x14ac:dyDescent="0.4">
      <c r="L419" s="100"/>
    </row>
    <row r="420" spans="12:12" x14ac:dyDescent="0.4">
      <c r="L420" s="100"/>
    </row>
    <row r="421" spans="12:12" x14ac:dyDescent="0.4">
      <c r="L421" s="100"/>
    </row>
    <row r="422" spans="12:12" x14ac:dyDescent="0.4">
      <c r="L422" s="100"/>
    </row>
    <row r="423" spans="12:12" x14ac:dyDescent="0.4">
      <c r="L423" s="100"/>
    </row>
    <row r="424" spans="12:12" x14ac:dyDescent="0.4">
      <c r="L424" s="100"/>
    </row>
    <row r="425" spans="12:12" x14ac:dyDescent="0.4">
      <c r="L425" s="100"/>
    </row>
    <row r="426" spans="12:12" x14ac:dyDescent="0.4">
      <c r="L426" s="100"/>
    </row>
    <row r="427" spans="12:12" x14ac:dyDescent="0.4">
      <c r="L427" s="100"/>
    </row>
    <row r="428" spans="12:12" x14ac:dyDescent="0.4">
      <c r="L428" s="100"/>
    </row>
    <row r="429" spans="12:12" x14ac:dyDescent="0.4">
      <c r="L429" s="100"/>
    </row>
    <row r="430" spans="12:12" x14ac:dyDescent="0.4">
      <c r="L430" s="100"/>
    </row>
    <row r="431" spans="12:12" x14ac:dyDescent="0.4">
      <c r="L431" s="100"/>
    </row>
    <row r="432" spans="12:12" x14ac:dyDescent="0.4">
      <c r="L432" s="100"/>
    </row>
    <row r="433" spans="12:12" x14ac:dyDescent="0.4">
      <c r="L433" s="100"/>
    </row>
    <row r="434" spans="12:12" x14ac:dyDescent="0.4">
      <c r="L434" s="100"/>
    </row>
    <row r="435" spans="12:12" x14ac:dyDescent="0.4">
      <c r="L435" s="100"/>
    </row>
    <row r="436" spans="12:12" x14ac:dyDescent="0.4">
      <c r="L436" s="100"/>
    </row>
    <row r="437" spans="12:12" x14ac:dyDescent="0.4">
      <c r="L437" s="100"/>
    </row>
    <row r="438" spans="12:12" x14ac:dyDescent="0.4">
      <c r="L438" s="100"/>
    </row>
    <row r="439" spans="12:12" x14ac:dyDescent="0.4">
      <c r="L439" s="100"/>
    </row>
    <row r="440" spans="12:12" x14ac:dyDescent="0.4">
      <c r="L440" s="100"/>
    </row>
    <row r="441" spans="12:12" x14ac:dyDescent="0.4">
      <c r="L441" s="100"/>
    </row>
    <row r="442" spans="12:12" x14ac:dyDescent="0.4">
      <c r="L442" s="100"/>
    </row>
    <row r="443" spans="12:12" x14ac:dyDescent="0.4">
      <c r="L443" s="100"/>
    </row>
    <row r="444" spans="12:12" x14ac:dyDescent="0.4">
      <c r="L444" s="100"/>
    </row>
    <row r="445" spans="12:12" x14ac:dyDescent="0.4">
      <c r="L445" s="100"/>
    </row>
    <row r="446" spans="12:12" x14ac:dyDescent="0.4">
      <c r="L446" s="100"/>
    </row>
    <row r="447" spans="12:12" x14ac:dyDescent="0.4">
      <c r="L447" s="100"/>
    </row>
    <row r="448" spans="12:12" x14ac:dyDescent="0.4">
      <c r="L448" s="100"/>
    </row>
    <row r="449" spans="12:12" x14ac:dyDescent="0.4">
      <c r="L449" s="100"/>
    </row>
    <row r="450" spans="12:12" x14ac:dyDescent="0.4">
      <c r="L450" s="100"/>
    </row>
    <row r="451" spans="12:12" x14ac:dyDescent="0.4">
      <c r="L451" s="100"/>
    </row>
    <row r="452" spans="12:12" x14ac:dyDescent="0.4">
      <c r="L452" s="100"/>
    </row>
    <row r="453" spans="12:12" x14ac:dyDescent="0.4">
      <c r="L453" s="100"/>
    </row>
    <row r="454" spans="12:12" x14ac:dyDescent="0.4">
      <c r="L454" s="100"/>
    </row>
    <row r="455" spans="12:12" x14ac:dyDescent="0.4">
      <c r="L455" s="100"/>
    </row>
    <row r="456" spans="12:12" x14ac:dyDescent="0.4">
      <c r="L456" s="100"/>
    </row>
    <row r="457" spans="12:12" x14ac:dyDescent="0.4">
      <c r="L457" s="100"/>
    </row>
    <row r="458" spans="12:12" x14ac:dyDescent="0.4">
      <c r="L458" s="100"/>
    </row>
    <row r="459" spans="12:12" x14ac:dyDescent="0.4">
      <c r="L459" s="100"/>
    </row>
    <row r="460" spans="12:12" x14ac:dyDescent="0.4">
      <c r="L460" s="100"/>
    </row>
    <row r="461" spans="12:12" x14ac:dyDescent="0.4">
      <c r="L461" s="100"/>
    </row>
    <row r="462" spans="12:12" x14ac:dyDescent="0.4">
      <c r="L462" s="100"/>
    </row>
    <row r="463" spans="12:12" x14ac:dyDescent="0.4">
      <c r="L463" s="100"/>
    </row>
    <row r="464" spans="12:12" x14ac:dyDescent="0.4">
      <c r="L464" s="100"/>
    </row>
    <row r="465" spans="12:12" x14ac:dyDescent="0.4">
      <c r="L465" s="100"/>
    </row>
    <row r="466" spans="12:12" x14ac:dyDescent="0.4">
      <c r="L466" s="100"/>
    </row>
    <row r="467" spans="12:12" x14ac:dyDescent="0.4">
      <c r="L467" s="100"/>
    </row>
    <row r="468" spans="12:12" x14ac:dyDescent="0.4">
      <c r="L468" s="100"/>
    </row>
    <row r="469" spans="12:12" x14ac:dyDescent="0.4">
      <c r="L469" s="100"/>
    </row>
    <row r="470" spans="12:12" x14ac:dyDescent="0.4">
      <c r="L470" s="100"/>
    </row>
    <row r="471" spans="12:12" x14ac:dyDescent="0.4">
      <c r="L471" s="100"/>
    </row>
    <row r="472" spans="12:12" x14ac:dyDescent="0.4">
      <c r="L472" s="100"/>
    </row>
    <row r="473" spans="12:12" x14ac:dyDescent="0.4">
      <c r="L473" s="100"/>
    </row>
    <row r="474" spans="12:12" x14ac:dyDescent="0.4">
      <c r="L474" s="100"/>
    </row>
    <row r="475" spans="12:12" x14ac:dyDescent="0.4">
      <c r="L475" s="100"/>
    </row>
    <row r="476" spans="12:12" x14ac:dyDescent="0.4">
      <c r="L476" s="100"/>
    </row>
    <row r="477" spans="12:12" x14ac:dyDescent="0.4">
      <c r="L477" s="100"/>
    </row>
    <row r="478" spans="12:12" x14ac:dyDescent="0.4">
      <c r="L478" s="100"/>
    </row>
    <row r="479" spans="12:12" x14ac:dyDescent="0.4">
      <c r="L479" s="100"/>
    </row>
    <row r="480" spans="12:12" x14ac:dyDescent="0.4">
      <c r="L480" s="100"/>
    </row>
    <row r="481" spans="12:12" x14ac:dyDescent="0.4">
      <c r="L481" s="100"/>
    </row>
    <row r="482" spans="12:12" x14ac:dyDescent="0.4">
      <c r="L482" s="100"/>
    </row>
    <row r="483" spans="12:12" x14ac:dyDescent="0.4">
      <c r="L483" s="100"/>
    </row>
    <row r="484" spans="12:12" x14ac:dyDescent="0.4">
      <c r="L484" s="100"/>
    </row>
    <row r="485" spans="12:12" x14ac:dyDescent="0.4">
      <c r="L485" s="100"/>
    </row>
    <row r="486" spans="12:12" x14ac:dyDescent="0.4">
      <c r="L486" s="100"/>
    </row>
    <row r="487" spans="12:12" x14ac:dyDescent="0.4">
      <c r="L487" s="100"/>
    </row>
    <row r="488" spans="12:12" x14ac:dyDescent="0.4">
      <c r="L488" s="100"/>
    </row>
    <row r="489" spans="12:12" x14ac:dyDescent="0.4">
      <c r="L489" s="100"/>
    </row>
    <row r="490" spans="12:12" x14ac:dyDescent="0.4">
      <c r="L490" s="100"/>
    </row>
    <row r="491" spans="12:12" x14ac:dyDescent="0.4">
      <c r="L491" s="100"/>
    </row>
    <row r="492" spans="12:12" x14ac:dyDescent="0.4">
      <c r="L492" s="100"/>
    </row>
    <row r="493" spans="12:12" x14ac:dyDescent="0.4">
      <c r="L493" s="100"/>
    </row>
    <row r="494" spans="12:12" x14ac:dyDescent="0.4">
      <c r="L494" s="100"/>
    </row>
    <row r="495" spans="12:12" x14ac:dyDescent="0.4">
      <c r="L495" s="100"/>
    </row>
    <row r="496" spans="12:12" x14ac:dyDescent="0.4">
      <c r="L496" s="100"/>
    </row>
    <row r="497" spans="12:12" x14ac:dyDescent="0.4">
      <c r="L497" s="100"/>
    </row>
    <row r="498" spans="12:12" x14ac:dyDescent="0.4">
      <c r="L498" s="100"/>
    </row>
    <row r="499" spans="12:12" x14ac:dyDescent="0.4">
      <c r="L499" s="100"/>
    </row>
    <row r="500" spans="12:12" x14ac:dyDescent="0.4">
      <c r="L500" s="100"/>
    </row>
    <row r="501" spans="12:12" x14ac:dyDescent="0.4">
      <c r="L501" s="100"/>
    </row>
    <row r="502" spans="12:12" x14ac:dyDescent="0.4">
      <c r="L502" s="100"/>
    </row>
    <row r="503" spans="12:12" x14ac:dyDescent="0.4">
      <c r="L503" s="100"/>
    </row>
    <row r="504" spans="12:12" x14ac:dyDescent="0.4">
      <c r="L504" s="100"/>
    </row>
    <row r="505" spans="12:12" x14ac:dyDescent="0.4">
      <c r="L505" s="100"/>
    </row>
    <row r="506" spans="12:12" x14ac:dyDescent="0.4">
      <c r="L506" s="100"/>
    </row>
    <row r="507" spans="12:12" x14ac:dyDescent="0.4">
      <c r="L507" s="100"/>
    </row>
    <row r="508" spans="12:12" x14ac:dyDescent="0.4">
      <c r="L508" s="100"/>
    </row>
    <row r="509" spans="12:12" x14ac:dyDescent="0.4">
      <c r="L509" s="100"/>
    </row>
    <row r="510" spans="12:12" x14ac:dyDescent="0.4">
      <c r="L510" s="100"/>
    </row>
    <row r="511" spans="12:12" x14ac:dyDescent="0.4">
      <c r="L511" s="100"/>
    </row>
    <row r="512" spans="12:12" x14ac:dyDescent="0.4">
      <c r="L512" s="100"/>
    </row>
    <row r="513" spans="12:12" x14ac:dyDescent="0.4">
      <c r="L513" s="100"/>
    </row>
    <row r="514" spans="12:12" x14ac:dyDescent="0.4">
      <c r="L514" s="100"/>
    </row>
    <row r="515" spans="12:12" x14ac:dyDescent="0.4">
      <c r="L515" s="100"/>
    </row>
    <row r="516" spans="12:12" x14ac:dyDescent="0.4">
      <c r="L516" s="100"/>
    </row>
    <row r="517" spans="12:12" x14ac:dyDescent="0.4">
      <c r="L517" s="100"/>
    </row>
    <row r="518" spans="12:12" x14ac:dyDescent="0.4">
      <c r="L518" s="100"/>
    </row>
    <row r="519" spans="12:12" x14ac:dyDescent="0.4">
      <c r="L519" s="100"/>
    </row>
    <row r="520" spans="12:12" x14ac:dyDescent="0.4">
      <c r="L520" s="100"/>
    </row>
    <row r="521" spans="12:12" x14ac:dyDescent="0.4">
      <c r="L521" s="100"/>
    </row>
    <row r="522" spans="12:12" x14ac:dyDescent="0.4">
      <c r="L522" s="100"/>
    </row>
    <row r="523" spans="12:12" x14ac:dyDescent="0.4">
      <c r="L523" s="100"/>
    </row>
    <row r="524" spans="12:12" x14ac:dyDescent="0.4">
      <c r="L524" s="100"/>
    </row>
    <row r="525" spans="12:12" x14ac:dyDescent="0.4">
      <c r="L525" s="100"/>
    </row>
    <row r="526" spans="12:12" x14ac:dyDescent="0.4">
      <c r="L526" s="100"/>
    </row>
    <row r="527" spans="12:12" x14ac:dyDescent="0.4">
      <c r="L527" s="100"/>
    </row>
    <row r="528" spans="12:12" x14ac:dyDescent="0.4">
      <c r="L528" s="100"/>
    </row>
    <row r="529" spans="12:12" x14ac:dyDescent="0.4">
      <c r="L529" s="100"/>
    </row>
  </sheetData>
  <phoneticPr fontId="0" type="noConversion"/>
  <pageMargins left="0.78740157499999996" right="0.78740157499999996" top="0.984251969" bottom="0.984251969" header="0.4921259845" footer="0.4921259845"/>
  <pageSetup paperSize="9" scale="67" fitToHeight="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zoomScaleSheetLayoutView="90" workbookViewId="0"/>
  </sheetViews>
  <sheetFormatPr baseColWidth="10" defaultRowHeight="12.75" x14ac:dyDescent="0.2"/>
  <cols>
    <col min="1" max="8" width="11.28515625" customWidth="1"/>
  </cols>
  <sheetData>
    <row r="1" spans="1:8" x14ac:dyDescent="0.2">
      <c r="A1" s="262" t="s">
        <v>440</v>
      </c>
      <c r="C1" s="164"/>
      <c r="D1" s="164"/>
      <c r="E1" s="164"/>
      <c r="F1" s="164"/>
      <c r="G1" s="164"/>
      <c r="H1" s="262" t="s">
        <v>460</v>
      </c>
    </row>
    <row r="2" spans="1:8" x14ac:dyDescent="0.2">
      <c r="A2" s="164"/>
      <c r="B2" s="164"/>
    </row>
    <row r="3" spans="1:8" x14ac:dyDescent="0.2">
      <c r="A3" s="164"/>
      <c r="B3" s="164"/>
    </row>
    <row r="4" spans="1:8" x14ac:dyDescent="0.2">
      <c r="A4" s="164"/>
      <c r="B4" s="164"/>
    </row>
    <row r="5" spans="1:8" x14ac:dyDescent="0.2">
      <c r="A5" s="164"/>
      <c r="B5" s="164"/>
    </row>
    <row r="6" spans="1:8" x14ac:dyDescent="0.2">
      <c r="A6" s="164"/>
      <c r="B6" s="164"/>
    </row>
    <row r="7" spans="1:8" x14ac:dyDescent="0.2">
      <c r="A7" s="164"/>
      <c r="B7" s="164"/>
    </row>
    <row r="8" spans="1:8" x14ac:dyDescent="0.2">
      <c r="A8" s="164"/>
      <c r="B8" s="164"/>
    </row>
    <row r="9" spans="1:8" x14ac:dyDescent="0.2">
      <c r="A9" s="164"/>
      <c r="B9" s="164"/>
    </row>
    <row r="10" spans="1:8" x14ac:dyDescent="0.2">
      <c r="A10" s="164"/>
      <c r="B10" s="164"/>
    </row>
    <row r="11" spans="1:8" x14ac:dyDescent="0.2">
      <c r="A11" s="164"/>
      <c r="B11" s="164"/>
    </row>
    <row r="12" spans="1:8" x14ac:dyDescent="0.2">
      <c r="A12" s="164"/>
      <c r="B12" s="164"/>
    </row>
    <row r="13" spans="1:8" x14ac:dyDescent="0.2">
      <c r="A13" s="164"/>
      <c r="B13" s="164"/>
    </row>
    <row r="14" spans="1:8" x14ac:dyDescent="0.2">
      <c r="A14" s="164"/>
      <c r="B14" s="164"/>
    </row>
    <row r="15" spans="1:8" x14ac:dyDescent="0.2">
      <c r="A15" s="164"/>
      <c r="B15" s="164"/>
    </row>
    <row r="16" spans="1:8" x14ac:dyDescent="0.2">
      <c r="A16" s="164"/>
      <c r="B16" s="164"/>
    </row>
    <row r="17" spans="1:2" x14ac:dyDescent="0.2">
      <c r="A17" s="164"/>
      <c r="B17" s="164"/>
    </row>
    <row r="18" spans="1:2" x14ac:dyDescent="0.2">
      <c r="A18" s="164"/>
      <c r="B18" s="164"/>
    </row>
    <row r="19" spans="1:2" x14ac:dyDescent="0.2">
      <c r="A19" s="164"/>
      <c r="B19" s="164"/>
    </row>
    <row r="20" spans="1:2" x14ac:dyDescent="0.2">
      <c r="A20" s="164"/>
      <c r="B20" s="164"/>
    </row>
    <row r="21" spans="1:2" x14ac:dyDescent="0.2">
      <c r="A21" s="164"/>
      <c r="B21" s="164"/>
    </row>
    <row r="22" spans="1:2" x14ac:dyDescent="0.2">
      <c r="A22" s="164"/>
      <c r="B22" s="164"/>
    </row>
    <row r="23" spans="1:2" x14ac:dyDescent="0.2">
      <c r="A23" s="164"/>
      <c r="B23" s="164"/>
    </row>
    <row r="24" spans="1:2" x14ac:dyDescent="0.2">
      <c r="A24" s="164"/>
      <c r="B24" s="164"/>
    </row>
    <row r="25" spans="1:2" x14ac:dyDescent="0.2">
      <c r="A25" s="164"/>
      <c r="B25" s="164"/>
    </row>
    <row r="26" spans="1:2" x14ac:dyDescent="0.2">
      <c r="A26" s="164"/>
      <c r="B26" s="164"/>
    </row>
    <row r="27" spans="1:2" x14ac:dyDescent="0.2">
      <c r="A27" s="164"/>
      <c r="B27" s="164"/>
    </row>
    <row r="28" spans="1:2" x14ac:dyDescent="0.2">
      <c r="A28" s="164"/>
      <c r="B28" s="164"/>
    </row>
    <row r="29" spans="1:2" x14ac:dyDescent="0.2">
      <c r="A29" s="164"/>
      <c r="B29" s="164"/>
    </row>
    <row r="30" spans="1:2" x14ac:dyDescent="0.2">
      <c r="A30" s="164"/>
      <c r="B30" s="164"/>
    </row>
    <row r="31" spans="1:2" x14ac:dyDescent="0.2">
      <c r="A31" s="164"/>
      <c r="B31" s="164"/>
    </row>
    <row r="32" spans="1:2" x14ac:dyDescent="0.2">
      <c r="A32" s="164"/>
      <c r="B32" s="164"/>
    </row>
    <row r="33" spans="1:2" x14ac:dyDescent="0.2">
      <c r="A33" s="164"/>
      <c r="B33" s="164"/>
    </row>
    <row r="34" spans="1:2" x14ac:dyDescent="0.2">
      <c r="A34" s="164"/>
      <c r="B34" s="164"/>
    </row>
    <row r="35" spans="1:2" x14ac:dyDescent="0.2">
      <c r="A35" s="164"/>
      <c r="B35" s="164"/>
    </row>
    <row r="36" spans="1:2" x14ac:dyDescent="0.2">
      <c r="A36" s="164"/>
      <c r="B36" s="164"/>
    </row>
    <row r="37" spans="1:2" x14ac:dyDescent="0.2">
      <c r="A37" s="164"/>
      <c r="B37" s="164"/>
    </row>
    <row r="38" spans="1:2" x14ac:dyDescent="0.2">
      <c r="A38" s="164"/>
      <c r="B38" s="164"/>
    </row>
    <row r="39" spans="1:2" x14ac:dyDescent="0.2">
      <c r="A39" s="164"/>
      <c r="B39" s="164"/>
    </row>
    <row r="40" spans="1:2" x14ac:dyDescent="0.2">
      <c r="A40" s="164"/>
      <c r="B40" s="164"/>
    </row>
    <row r="41" spans="1:2" x14ac:dyDescent="0.2">
      <c r="A41" s="164"/>
      <c r="B41" s="164"/>
    </row>
    <row r="42" spans="1:2" x14ac:dyDescent="0.2">
      <c r="A42" s="164"/>
      <c r="B42" s="164"/>
    </row>
    <row r="43" spans="1:2" x14ac:dyDescent="0.2">
      <c r="A43" s="254"/>
    </row>
    <row r="44" spans="1:2" x14ac:dyDescent="0.2">
      <c r="A44" s="254"/>
    </row>
    <row r="45" spans="1:2" x14ac:dyDescent="0.2">
      <c r="A45" s="254"/>
    </row>
    <row r="46" spans="1:2" x14ac:dyDescent="0.2">
      <c r="A46" s="254"/>
    </row>
    <row r="47" spans="1:2" x14ac:dyDescent="0.2">
      <c r="A47" s="254"/>
    </row>
    <row r="48" spans="1:2" x14ac:dyDescent="0.2">
      <c r="A48" s="254"/>
    </row>
    <row r="49" spans="1:1" x14ac:dyDescent="0.2">
      <c r="A49" s="254"/>
    </row>
    <row r="50" spans="1:1" x14ac:dyDescent="0.2">
      <c r="A50" s="254"/>
    </row>
    <row r="51" spans="1:1" x14ac:dyDescent="0.2">
      <c r="A51" s="254"/>
    </row>
    <row r="52" spans="1:1" x14ac:dyDescent="0.2">
      <c r="A52" s="254"/>
    </row>
    <row r="53" spans="1:1" x14ac:dyDescent="0.2">
      <c r="A53" s="254"/>
    </row>
    <row r="54" spans="1:1" x14ac:dyDescent="0.2">
      <c r="A54" s="254"/>
    </row>
    <row r="55" spans="1:1" x14ac:dyDescent="0.2">
      <c r="A55" s="254"/>
    </row>
    <row r="56" spans="1:1" x14ac:dyDescent="0.2">
      <c r="A56" s="254"/>
    </row>
    <row r="57" spans="1:1" x14ac:dyDescent="0.2">
      <c r="A57" s="254"/>
    </row>
    <row r="58" spans="1:1" x14ac:dyDescent="0.2">
      <c r="A58" s="254"/>
    </row>
    <row r="59" spans="1:1" x14ac:dyDescent="0.2">
      <c r="A59" s="254"/>
    </row>
    <row r="60" spans="1:1" x14ac:dyDescent="0.2">
      <c r="A60" s="254"/>
    </row>
    <row r="61" spans="1:1" x14ac:dyDescent="0.2">
      <c r="A61" s="254"/>
    </row>
    <row r="62" spans="1:1" x14ac:dyDescent="0.2">
      <c r="A62" s="254"/>
    </row>
    <row r="63" spans="1:1" x14ac:dyDescent="0.2">
      <c r="A63" s="254"/>
    </row>
    <row r="64" spans="1:1" x14ac:dyDescent="0.2">
      <c r="A64" s="254"/>
    </row>
    <row r="65" spans="1:1" x14ac:dyDescent="0.2">
      <c r="A65" s="254"/>
    </row>
    <row r="66" spans="1:1" x14ac:dyDescent="0.2">
      <c r="A66" s="254"/>
    </row>
    <row r="67" spans="1:1" x14ac:dyDescent="0.2">
      <c r="A67" s="254"/>
    </row>
    <row r="68" spans="1:1" x14ac:dyDescent="0.2">
      <c r="A68" s="254"/>
    </row>
    <row r="69" spans="1:1" ht="13.5" thickBot="1" x14ac:dyDescent="0.25">
      <c r="A69" s="256"/>
    </row>
  </sheetData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Footer>&amp;L&amp;8erstellt vom Amt der Bgld. Landesregierung, Abteilung 4, Ländliche Entwicklung, Agrarwesen und Naturschutz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zoomScaleSheetLayoutView="90" workbookViewId="0"/>
  </sheetViews>
  <sheetFormatPr baseColWidth="10" defaultRowHeight="12.75" x14ac:dyDescent="0.2"/>
  <cols>
    <col min="1" max="8" width="11.28515625" customWidth="1"/>
  </cols>
  <sheetData>
    <row r="1" spans="1:8" x14ac:dyDescent="0.2">
      <c r="A1" s="262" t="s">
        <v>440</v>
      </c>
      <c r="H1" s="262" t="s">
        <v>460</v>
      </c>
    </row>
    <row r="6" spans="1:8" x14ac:dyDescent="0.2">
      <c r="A6" s="164"/>
    </row>
    <row r="7" spans="1:8" x14ac:dyDescent="0.2">
      <c r="A7" s="164"/>
    </row>
    <row r="8" spans="1:8" x14ac:dyDescent="0.2">
      <c r="A8" s="164"/>
    </row>
    <row r="9" spans="1:8" x14ac:dyDescent="0.2">
      <c r="A9" s="164"/>
    </row>
    <row r="10" spans="1:8" x14ac:dyDescent="0.2">
      <c r="A10" s="164"/>
    </row>
    <row r="11" spans="1:8" x14ac:dyDescent="0.2">
      <c r="A11" s="164"/>
    </row>
    <row r="12" spans="1:8" x14ac:dyDescent="0.2">
      <c r="A12" s="164"/>
    </row>
    <row r="13" spans="1:8" x14ac:dyDescent="0.2">
      <c r="A13" s="164"/>
    </row>
    <row r="14" spans="1:8" x14ac:dyDescent="0.2">
      <c r="A14" s="164"/>
    </row>
    <row r="15" spans="1:8" x14ac:dyDescent="0.2">
      <c r="A15" s="164"/>
    </row>
    <row r="16" spans="1:8" x14ac:dyDescent="0.2">
      <c r="A16" s="164"/>
    </row>
    <row r="17" spans="1:1" x14ac:dyDescent="0.2">
      <c r="A17" s="164"/>
    </row>
    <row r="18" spans="1:1" x14ac:dyDescent="0.2">
      <c r="A18" s="164"/>
    </row>
    <row r="19" spans="1:1" x14ac:dyDescent="0.2">
      <c r="A19" s="164"/>
    </row>
    <row r="20" spans="1:1" x14ac:dyDescent="0.2">
      <c r="A20" s="164"/>
    </row>
    <row r="21" spans="1:1" x14ac:dyDescent="0.2">
      <c r="A21" s="164"/>
    </row>
    <row r="22" spans="1:1" x14ac:dyDescent="0.2">
      <c r="A22" s="164"/>
    </row>
    <row r="23" spans="1:1" x14ac:dyDescent="0.2">
      <c r="A23" s="164"/>
    </row>
    <row r="24" spans="1:1" x14ac:dyDescent="0.2">
      <c r="A24" s="164"/>
    </row>
    <row r="25" spans="1:1" x14ac:dyDescent="0.2">
      <c r="A25" s="164"/>
    </row>
    <row r="26" spans="1:1" x14ac:dyDescent="0.2">
      <c r="A26" s="164"/>
    </row>
    <row r="27" spans="1:1" x14ac:dyDescent="0.2">
      <c r="A27" s="164"/>
    </row>
    <row r="28" spans="1:1" x14ac:dyDescent="0.2">
      <c r="A28" s="164"/>
    </row>
    <row r="29" spans="1:1" x14ac:dyDescent="0.2">
      <c r="A29" s="164"/>
    </row>
    <row r="30" spans="1:1" x14ac:dyDescent="0.2">
      <c r="A30" s="164"/>
    </row>
    <row r="31" spans="1:1" x14ac:dyDescent="0.2">
      <c r="A31" s="164"/>
    </row>
    <row r="32" spans="1:1" x14ac:dyDescent="0.2">
      <c r="A32" s="164"/>
    </row>
    <row r="33" spans="1:1" x14ac:dyDescent="0.2">
      <c r="A33" s="164"/>
    </row>
    <row r="34" spans="1:1" x14ac:dyDescent="0.2">
      <c r="A34" s="164"/>
    </row>
    <row r="35" spans="1:1" x14ac:dyDescent="0.2">
      <c r="A35" s="164"/>
    </row>
    <row r="36" spans="1:1" x14ac:dyDescent="0.2">
      <c r="A36" s="164"/>
    </row>
    <row r="37" spans="1:1" x14ac:dyDescent="0.2">
      <c r="A37" s="164"/>
    </row>
    <row r="38" spans="1:1" x14ac:dyDescent="0.2">
      <c r="A38" s="164"/>
    </row>
    <row r="39" spans="1:1" x14ac:dyDescent="0.2">
      <c r="A39" s="164"/>
    </row>
    <row r="40" spans="1:1" x14ac:dyDescent="0.2">
      <c r="A40" s="164"/>
    </row>
    <row r="41" spans="1:1" x14ac:dyDescent="0.2">
      <c r="A41" s="164"/>
    </row>
    <row r="42" spans="1:1" x14ac:dyDescent="0.2">
      <c r="A42" s="164"/>
    </row>
    <row r="43" spans="1:1" x14ac:dyDescent="0.2">
      <c r="A43" s="164"/>
    </row>
    <row r="44" spans="1:1" x14ac:dyDescent="0.2">
      <c r="A44" s="164"/>
    </row>
    <row r="45" spans="1:1" x14ac:dyDescent="0.2">
      <c r="A45" s="164"/>
    </row>
    <row r="46" spans="1:1" x14ac:dyDescent="0.2">
      <c r="A46" s="164"/>
    </row>
    <row r="47" spans="1:1" x14ac:dyDescent="0.2">
      <c r="A47" s="164"/>
    </row>
    <row r="48" spans="1:1" x14ac:dyDescent="0.2">
      <c r="A48" s="164"/>
    </row>
    <row r="49" spans="1:1" x14ac:dyDescent="0.2">
      <c r="A49" s="164"/>
    </row>
    <row r="50" spans="1:1" x14ac:dyDescent="0.2">
      <c r="A50" s="164"/>
    </row>
    <row r="51" spans="1:1" x14ac:dyDescent="0.2">
      <c r="A51" s="164"/>
    </row>
    <row r="52" spans="1:1" x14ac:dyDescent="0.2">
      <c r="A52" s="164"/>
    </row>
    <row r="53" spans="1:1" x14ac:dyDescent="0.2">
      <c r="A53" s="164"/>
    </row>
    <row r="54" spans="1:1" x14ac:dyDescent="0.2">
      <c r="A54" s="164"/>
    </row>
    <row r="55" spans="1:1" x14ac:dyDescent="0.2">
      <c r="A55" s="164"/>
    </row>
    <row r="56" spans="1:1" x14ac:dyDescent="0.2">
      <c r="A56" s="164"/>
    </row>
    <row r="57" spans="1:1" x14ac:dyDescent="0.2">
      <c r="A57" s="164"/>
    </row>
    <row r="58" spans="1:1" x14ac:dyDescent="0.2">
      <c r="A58" s="164"/>
    </row>
    <row r="59" spans="1:1" x14ac:dyDescent="0.2">
      <c r="A59" s="164"/>
    </row>
    <row r="60" spans="1:1" x14ac:dyDescent="0.2">
      <c r="A60" s="164"/>
    </row>
    <row r="61" spans="1:1" x14ac:dyDescent="0.2">
      <c r="A61" s="164"/>
    </row>
    <row r="62" spans="1:1" x14ac:dyDescent="0.2">
      <c r="A62" s="164"/>
    </row>
    <row r="63" spans="1:1" x14ac:dyDescent="0.2">
      <c r="A63" s="164"/>
    </row>
    <row r="64" spans="1:1" x14ac:dyDescent="0.2">
      <c r="A64" s="164"/>
    </row>
    <row r="65" spans="1:1" x14ac:dyDescent="0.2">
      <c r="A65" s="164"/>
    </row>
    <row r="66" spans="1:1" x14ac:dyDescent="0.2">
      <c r="A66" s="164"/>
    </row>
    <row r="67" spans="1:1" x14ac:dyDescent="0.2">
      <c r="A67" s="164"/>
    </row>
    <row r="68" spans="1:1" x14ac:dyDescent="0.2">
      <c r="A68" s="164"/>
    </row>
    <row r="69" spans="1:1" ht="13.5" thickBot="1" x14ac:dyDescent="0.25">
      <c r="A69" s="257"/>
    </row>
  </sheetData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Footer>&amp;L&amp;8erstellt vom Amt der Bgld. Landesregierung, Abteilung 4, Ländliche Entwicklung, Agrarwesen und Naturschutz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Q218"/>
  <sheetViews>
    <sheetView showGridLines="0" view="pageBreakPreview" topLeftCell="A180" zoomScaleNormal="100" zoomScaleSheetLayoutView="100" workbookViewId="0">
      <selection activeCell="G207" sqref="G207"/>
    </sheetView>
  </sheetViews>
  <sheetFormatPr baseColWidth="10" defaultRowHeight="12.75" x14ac:dyDescent="0.2"/>
  <cols>
    <col min="1" max="1" width="4.5703125" style="1" customWidth="1"/>
    <col min="2" max="2" width="15" style="109" bestFit="1" customWidth="1"/>
    <col min="3" max="3" width="6" style="109" bestFit="1" customWidth="1"/>
    <col min="4" max="4" width="30.140625" style="109" bestFit="1" customWidth="1"/>
    <col min="5" max="6" width="8.7109375" style="1" customWidth="1"/>
    <col min="7" max="7" width="9.5703125" style="1" customWidth="1"/>
    <col min="8" max="19" width="8.7109375" style="1" customWidth="1"/>
    <col min="20" max="22" width="8.7109375" customWidth="1"/>
  </cols>
  <sheetData>
    <row r="1" spans="1:43" ht="18" x14ac:dyDescent="0.25">
      <c r="D1" s="173" t="s">
        <v>469</v>
      </c>
      <c r="K1" s="305" t="s">
        <v>354</v>
      </c>
      <c r="L1" s="306"/>
      <c r="M1" s="307"/>
      <c r="N1" s="305" t="s">
        <v>353</v>
      </c>
      <c r="O1" s="306"/>
      <c r="P1" s="307"/>
      <c r="Q1" s="305" t="s">
        <v>463</v>
      </c>
      <c r="R1" s="306"/>
      <c r="S1" s="306"/>
      <c r="T1" s="305" t="s">
        <v>355</v>
      </c>
      <c r="U1" s="306"/>
      <c r="V1" s="307"/>
    </row>
    <row r="2" spans="1:43" ht="18.75" thickBot="1" x14ac:dyDescent="0.25">
      <c r="D2" s="109">
        <v>2018</v>
      </c>
      <c r="K2" s="145"/>
      <c r="L2" s="146"/>
      <c r="M2" s="147"/>
      <c r="N2" s="145"/>
      <c r="O2" s="146"/>
      <c r="P2" s="147"/>
      <c r="Q2" s="145"/>
      <c r="R2" s="146"/>
      <c r="S2" s="146"/>
      <c r="T2" s="145"/>
      <c r="U2" s="146"/>
      <c r="V2" s="147"/>
    </row>
    <row r="3" spans="1:43" s="130" customFormat="1" ht="26.25" customHeight="1" thickBot="1" x14ac:dyDescent="0.25">
      <c r="A3" s="132"/>
      <c r="B3" s="234" t="s">
        <v>442</v>
      </c>
      <c r="C3" s="235"/>
      <c r="D3" s="235" t="s">
        <v>447</v>
      </c>
      <c r="E3" s="235" t="s">
        <v>448</v>
      </c>
      <c r="F3" s="235" t="s">
        <v>452</v>
      </c>
      <c r="G3" s="235" t="s">
        <v>451</v>
      </c>
      <c r="H3" s="237" t="s">
        <v>476</v>
      </c>
      <c r="I3" s="235" t="s">
        <v>444</v>
      </c>
      <c r="J3" s="237" t="s">
        <v>443</v>
      </c>
      <c r="K3" s="234" t="s">
        <v>478</v>
      </c>
      <c r="L3" s="235" t="s">
        <v>446</v>
      </c>
      <c r="M3" s="237" t="s">
        <v>476</v>
      </c>
      <c r="N3" s="234" t="s">
        <v>478</v>
      </c>
      <c r="O3" s="235" t="s">
        <v>446</v>
      </c>
      <c r="P3" s="237" t="s">
        <v>476</v>
      </c>
      <c r="Q3" s="234" t="s">
        <v>478</v>
      </c>
      <c r="R3" s="235" t="s">
        <v>446</v>
      </c>
      <c r="S3" s="237" t="s">
        <v>476</v>
      </c>
      <c r="T3" s="234" t="s">
        <v>478</v>
      </c>
      <c r="U3" s="235" t="s">
        <v>446</v>
      </c>
      <c r="V3" s="237" t="s">
        <v>476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x14ac:dyDescent="0.2">
      <c r="B4" s="241" t="s">
        <v>449</v>
      </c>
      <c r="C4" s="225" t="s">
        <v>11</v>
      </c>
      <c r="D4" s="226" t="s">
        <v>12</v>
      </c>
      <c r="E4" s="227">
        <f>'alle Daten'!F4</f>
        <v>1147</v>
      </c>
      <c r="F4" s="227">
        <f>'alle Daten'!J4</f>
        <v>391</v>
      </c>
      <c r="G4" s="228">
        <f>'alle Daten'!N4</f>
        <v>0.34088927637314737</v>
      </c>
      <c r="H4" s="229">
        <f>'alle Daten'!O4</f>
        <v>-1.0673223626852635E-2</v>
      </c>
      <c r="I4" s="227">
        <f>'alle Daten'!Q4</f>
        <v>5</v>
      </c>
      <c r="J4" s="230">
        <f>'alle Daten'!U4</f>
        <v>386</v>
      </c>
      <c r="K4" s="231">
        <f>'alle Daten'!Z4</f>
        <v>338</v>
      </c>
      <c r="L4" s="228">
        <f>'alle Daten'!AA4</f>
        <v>0.87564766839378239</v>
      </c>
      <c r="M4" s="232">
        <f>'alle Daten'!AA4-'alle Daten'!Y4</f>
        <v>-4.3747797601179861E-2</v>
      </c>
      <c r="N4" s="231">
        <f>'alle Daten'!AD4</f>
        <v>27</v>
      </c>
      <c r="O4" s="228">
        <f>'alle Daten'!AE4</f>
        <v>6.9948186528497408E-2</v>
      </c>
      <c r="P4" s="232">
        <f>'alle Daten'!AE4-'alle Daten'!AC4</f>
        <v>-1.0656347476540373E-2</v>
      </c>
      <c r="Q4" s="231">
        <f>'alle Daten'!AH4</f>
        <v>21</v>
      </c>
      <c r="R4" s="228">
        <f>'alle Daten'!AI4</f>
        <v>5.4404145077720206E-2</v>
      </c>
      <c r="S4" s="232">
        <f>'alle Daten'!AI4-'alle Daten'!AG4</f>
        <v>5.4404145077720206E-2</v>
      </c>
      <c r="T4" s="231">
        <f>'alle Daten'!AL4</f>
        <v>0</v>
      </c>
      <c r="U4" s="228">
        <f>'alle Daten'!AM4</f>
        <v>0</v>
      </c>
      <c r="V4" s="232">
        <f>'alle Daten'!AM4-'alle Daten'!AK4</f>
        <v>0</v>
      </c>
    </row>
    <row r="5" spans="1:43" x14ac:dyDescent="0.2">
      <c r="B5" s="216" t="s">
        <v>449</v>
      </c>
      <c r="C5" s="133" t="s">
        <v>13</v>
      </c>
      <c r="D5" s="118" t="s">
        <v>14</v>
      </c>
      <c r="E5" s="104">
        <f>'alle Daten'!F5</f>
        <v>190</v>
      </c>
      <c r="F5" s="104">
        <f>'alle Daten'!J5</f>
        <v>76</v>
      </c>
      <c r="G5" s="106">
        <f>'alle Daten'!N5</f>
        <v>0.4</v>
      </c>
      <c r="H5" s="105">
        <f>'alle Daten'!O5</f>
        <v>-0.11063829787234036</v>
      </c>
      <c r="I5" s="104">
        <f>'alle Daten'!Q5</f>
        <v>2</v>
      </c>
      <c r="J5" s="141">
        <f>'alle Daten'!U5</f>
        <v>74</v>
      </c>
      <c r="K5" s="107">
        <f>'alle Daten'!Z5</f>
        <v>52</v>
      </c>
      <c r="L5" s="106">
        <f>'alle Daten'!AA5</f>
        <v>0.70270270270270274</v>
      </c>
      <c r="M5" s="108">
        <f>'alle Daten'!AA5-'alle Daten'!Y5</f>
        <v>-6.8130630630630629E-2</v>
      </c>
      <c r="N5" s="107">
        <f>'alle Daten'!AD5</f>
        <v>11</v>
      </c>
      <c r="O5" s="106">
        <f>'alle Daten'!AE5</f>
        <v>0.14864864864864866</v>
      </c>
      <c r="P5" s="108">
        <f>'alle Daten'!AE5-'alle Daten'!AC5</f>
        <v>-8.0518018018018001E-2</v>
      </c>
      <c r="Q5" s="107">
        <f>'alle Daten'!AH5</f>
        <v>11</v>
      </c>
      <c r="R5" s="106">
        <f>'alle Daten'!AI5</f>
        <v>0.14864864864864866</v>
      </c>
      <c r="S5" s="108">
        <f>'alle Daten'!AI5-'alle Daten'!AG5</f>
        <v>0.14864864864864866</v>
      </c>
      <c r="T5" s="107">
        <f>'alle Daten'!AL5</f>
        <v>0</v>
      </c>
      <c r="U5" s="106">
        <f>'alle Daten'!AM5</f>
        <v>0</v>
      </c>
      <c r="V5" s="108">
        <f>'alle Daten'!AM5-'alle Daten'!AK5</f>
        <v>0</v>
      </c>
    </row>
    <row r="6" spans="1:43" x14ac:dyDescent="0.2">
      <c r="B6" s="216" t="s">
        <v>449</v>
      </c>
      <c r="C6" s="133" t="s">
        <v>15</v>
      </c>
      <c r="D6" s="118" t="s">
        <v>16</v>
      </c>
      <c r="E6" s="104">
        <f>'alle Daten'!F6</f>
        <v>272</v>
      </c>
      <c r="F6" s="104">
        <f>'alle Daten'!J6</f>
        <v>106</v>
      </c>
      <c r="G6" s="106">
        <f>'alle Daten'!N6</f>
        <v>0.38970588235294118</v>
      </c>
      <c r="H6" s="105">
        <f>'alle Daten'!O6</f>
        <v>-0.10878354362893194</v>
      </c>
      <c r="I6" s="104">
        <f>'alle Daten'!Q6</f>
        <v>2</v>
      </c>
      <c r="J6" s="141">
        <f>'alle Daten'!U6</f>
        <v>104</v>
      </c>
      <c r="K6" s="107">
        <f>'alle Daten'!Z6</f>
        <v>73</v>
      </c>
      <c r="L6" s="106">
        <f>'alle Daten'!AA6</f>
        <v>0.70192307692307687</v>
      </c>
      <c r="M6" s="108">
        <f>'alle Daten'!AA6-'alle Daten'!Y6</f>
        <v>-9.0759849906191459E-2</v>
      </c>
      <c r="N6" s="107">
        <f>'alle Daten'!AD6</f>
        <v>29</v>
      </c>
      <c r="O6" s="106">
        <f>'alle Daten'!AE6</f>
        <v>0.27884615384615385</v>
      </c>
      <c r="P6" s="108">
        <f>'alle Daten'!AE6-'alle Daten'!AC6</f>
        <v>7.1529080675422158E-2</v>
      </c>
      <c r="Q6" s="107">
        <f>'alle Daten'!AH6</f>
        <v>2</v>
      </c>
      <c r="R6" s="106">
        <f>'alle Daten'!AI6</f>
        <v>1.9230769230769232E-2</v>
      </c>
      <c r="S6" s="108">
        <f>'alle Daten'!AI6-'alle Daten'!AG6</f>
        <v>1.9230769230769232E-2</v>
      </c>
      <c r="T6" s="107">
        <f>'alle Daten'!AL6</f>
        <v>0</v>
      </c>
      <c r="U6" s="106">
        <f>'alle Daten'!AM6</f>
        <v>0</v>
      </c>
      <c r="V6" s="108">
        <f>'alle Daten'!AM6-'alle Daten'!AK6</f>
        <v>0</v>
      </c>
    </row>
    <row r="7" spans="1:43" x14ac:dyDescent="0.2">
      <c r="B7" s="216" t="s">
        <v>449</v>
      </c>
      <c r="C7" s="133" t="s">
        <v>17</v>
      </c>
      <c r="D7" s="118" t="s">
        <v>18</v>
      </c>
      <c r="E7" s="104">
        <f>'alle Daten'!F7</f>
        <v>279</v>
      </c>
      <c r="F7" s="104">
        <f>'alle Daten'!J7</f>
        <v>159</v>
      </c>
      <c r="G7" s="106">
        <f>'alle Daten'!N7</f>
        <v>0.56989247311827962</v>
      </c>
      <c r="H7" s="105">
        <f>'alle Daten'!O7</f>
        <v>5.053763440860215E-2</v>
      </c>
      <c r="I7" s="104">
        <f>'alle Daten'!Q7</f>
        <v>1</v>
      </c>
      <c r="J7" s="141">
        <f>'alle Daten'!U7</f>
        <v>158</v>
      </c>
      <c r="K7" s="107">
        <f>'alle Daten'!Z7</f>
        <v>156</v>
      </c>
      <c r="L7" s="106">
        <f>'alle Daten'!AA7</f>
        <v>0.98734177215189878</v>
      </c>
      <c r="M7" s="108">
        <f>'alle Daten'!AA7-'alle Daten'!Y7</f>
        <v>5.6091772151898756E-2</v>
      </c>
      <c r="N7" s="107">
        <f>'alle Daten'!AD7</f>
        <v>2</v>
      </c>
      <c r="O7" s="106">
        <f>'alle Daten'!AE7</f>
        <v>1.2658227848101266E-2</v>
      </c>
      <c r="P7" s="108">
        <f>'alle Daten'!AE7-'alle Daten'!AC7</f>
        <v>-5.6091772151898742E-2</v>
      </c>
      <c r="Q7" s="107">
        <f>'alle Daten'!AH7</f>
        <v>0</v>
      </c>
      <c r="R7" s="106">
        <f>'alle Daten'!AI7</f>
        <v>0</v>
      </c>
      <c r="S7" s="108">
        <f>'alle Daten'!AI7-'alle Daten'!AG7</f>
        <v>0</v>
      </c>
      <c r="T7" s="107">
        <f>'alle Daten'!AL7</f>
        <v>0</v>
      </c>
      <c r="U7" s="106">
        <f>'alle Daten'!AM7</f>
        <v>0</v>
      </c>
      <c r="V7" s="108">
        <f>'alle Daten'!AM7-'alle Daten'!AK7</f>
        <v>0</v>
      </c>
    </row>
    <row r="8" spans="1:43" x14ac:dyDescent="0.2">
      <c r="B8" s="216" t="s">
        <v>449</v>
      </c>
      <c r="C8" s="133" t="s">
        <v>19</v>
      </c>
      <c r="D8" s="118" t="s">
        <v>20</v>
      </c>
      <c r="E8" s="104">
        <f>'alle Daten'!F8</f>
        <v>295</v>
      </c>
      <c r="F8" s="104">
        <f>'alle Daten'!J8</f>
        <v>130</v>
      </c>
      <c r="G8" s="106">
        <f>'alle Daten'!N8</f>
        <v>0.44067796610169491</v>
      </c>
      <c r="H8" s="105">
        <f>'alle Daten'!O8</f>
        <v>7.5598601022329848E-2</v>
      </c>
      <c r="I8" s="104">
        <f>'alle Daten'!Q8</f>
        <v>3</v>
      </c>
      <c r="J8" s="141">
        <f>'alle Daten'!U8</f>
        <v>127</v>
      </c>
      <c r="K8" s="107">
        <f>'alle Daten'!Z8</f>
        <v>101</v>
      </c>
      <c r="L8" s="106">
        <f>'alle Daten'!AA8</f>
        <v>0.79527559055118113</v>
      </c>
      <c r="M8" s="108">
        <f>'alle Daten'!AA8-'alle Daten'!Y8</f>
        <v>-8.0830604139084383E-2</v>
      </c>
      <c r="N8" s="107">
        <f>'alle Daten'!AD8</f>
        <v>26</v>
      </c>
      <c r="O8" s="106">
        <f>'alle Daten'!AE8</f>
        <v>0.20472440944881889</v>
      </c>
      <c r="P8" s="108">
        <f>'alle Daten'!AE8-'alle Daten'!AC8</f>
        <v>8.0830604139084383E-2</v>
      </c>
      <c r="Q8" s="107">
        <f>'alle Daten'!AH8</f>
        <v>0</v>
      </c>
      <c r="R8" s="106">
        <f>'alle Daten'!AI8</f>
        <v>0</v>
      </c>
      <c r="S8" s="108">
        <f>'alle Daten'!AI8-'alle Daten'!AG8</f>
        <v>0</v>
      </c>
      <c r="T8" s="107">
        <f>'alle Daten'!AL8</f>
        <v>0</v>
      </c>
      <c r="U8" s="106">
        <f>'alle Daten'!AM8</f>
        <v>0</v>
      </c>
      <c r="V8" s="108">
        <f>'alle Daten'!AM8-'alle Daten'!AK8</f>
        <v>0</v>
      </c>
    </row>
    <row r="9" spans="1:43" x14ac:dyDescent="0.2">
      <c r="B9" s="216" t="s">
        <v>449</v>
      </c>
      <c r="C9" s="133" t="s">
        <v>21</v>
      </c>
      <c r="D9" s="118" t="s">
        <v>22</v>
      </c>
      <c r="E9" s="104">
        <f>'alle Daten'!F9</f>
        <v>241</v>
      </c>
      <c r="F9" s="104">
        <f>'alle Daten'!J9</f>
        <v>83</v>
      </c>
      <c r="G9" s="106">
        <f>'alle Daten'!N9</f>
        <v>0.34439834024896265</v>
      </c>
      <c r="H9" s="105">
        <f>'alle Daten'!O9</f>
        <v>2.8608866564752145E-2</v>
      </c>
      <c r="I9" s="104">
        <f>'alle Daten'!Q9</f>
        <v>2</v>
      </c>
      <c r="J9" s="141">
        <f>'alle Daten'!U9</f>
        <v>81</v>
      </c>
      <c r="K9" s="107">
        <f>'alle Daten'!Z9</f>
        <v>67</v>
      </c>
      <c r="L9" s="106">
        <f>'alle Daten'!AA9</f>
        <v>0.8271604938271605</v>
      </c>
      <c r="M9" s="108">
        <f>'alle Daten'!AA9-'alle Daten'!Y9</f>
        <v>-0.12155745489078817</v>
      </c>
      <c r="N9" s="107">
        <f>'alle Daten'!AD9</f>
        <v>13</v>
      </c>
      <c r="O9" s="106">
        <f>'alle Daten'!AE9</f>
        <v>0.16049382716049382</v>
      </c>
      <c r="P9" s="108">
        <f>'alle Daten'!AE9-'alle Daten'!AC9</f>
        <v>0.10921177587844254</v>
      </c>
      <c r="Q9" s="107">
        <f>'alle Daten'!AH9</f>
        <v>1</v>
      </c>
      <c r="R9" s="106">
        <f>'alle Daten'!AI9</f>
        <v>1.2345679012345678E-2</v>
      </c>
      <c r="S9" s="108">
        <f>'alle Daten'!AI9-'alle Daten'!AG9</f>
        <v>1.2345679012345678E-2</v>
      </c>
      <c r="T9" s="107">
        <f>'alle Daten'!AL9</f>
        <v>0</v>
      </c>
      <c r="U9" s="106">
        <f>'alle Daten'!AM9</f>
        <v>0</v>
      </c>
      <c r="V9" s="108">
        <f>'alle Daten'!AM9-'alle Daten'!AK9</f>
        <v>0</v>
      </c>
    </row>
    <row r="10" spans="1:43" x14ac:dyDescent="0.2">
      <c r="B10" s="216" t="s">
        <v>449</v>
      </c>
      <c r="C10" s="133" t="s">
        <v>23</v>
      </c>
      <c r="D10" s="118" t="s">
        <v>24</v>
      </c>
      <c r="E10" s="104">
        <f>'alle Daten'!F10</f>
        <v>125</v>
      </c>
      <c r="F10" s="104">
        <f>'alle Daten'!J10</f>
        <v>88</v>
      </c>
      <c r="G10" s="106">
        <f>'alle Daten'!N10</f>
        <v>0.70399999999999996</v>
      </c>
      <c r="H10" s="105">
        <f>'alle Daten'!O10</f>
        <v>6.0164383561643775E-2</v>
      </c>
      <c r="I10" s="104">
        <f>'alle Daten'!Q10</f>
        <v>0</v>
      </c>
      <c r="J10" s="141">
        <f>'alle Daten'!U10</f>
        <v>88</v>
      </c>
      <c r="K10" s="107">
        <f>'alle Daten'!Z10</f>
        <v>55</v>
      </c>
      <c r="L10" s="106">
        <f>'alle Daten'!AA10</f>
        <v>0.625</v>
      </c>
      <c r="M10" s="108">
        <f>'alle Daten'!AA10-'alle Daten'!Y10</f>
        <v>-0.14919354838709675</v>
      </c>
      <c r="N10" s="107">
        <f>'alle Daten'!AD10</f>
        <v>28</v>
      </c>
      <c r="O10" s="106">
        <f>'alle Daten'!AE10</f>
        <v>0.31818181818181818</v>
      </c>
      <c r="P10" s="108">
        <f>'alle Daten'!AE10-'alle Daten'!AC10</f>
        <v>9.2375366568914957E-2</v>
      </c>
      <c r="Q10" s="107">
        <f>'alle Daten'!AH10</f>
        <v>5</v>
      </c>
      <c r="R10" s="106">
        <f>'alle Daten'!AI10</f>
        <v>5.6818181818181816E-2</v>
      </c>
      <c r="S10" s="108">
        <f>'alle Daten'!AI10-'alle Daten'!AG10</f>
        <v>5.6818181818181816E-2</v>
      </c>
      <c r="T10" s="107">
        <f>'alle Daten'!AL10</f>
        <v>0</v>
      </c>
      <c r="U10" s="106">
        <f>'alle Daten'!AM10</f>
        <v>0</v>
      </c>
      <c r="V10" s="108">
        <f>'alle Daten'!AM10-'alle Daten'!AK10</f>
        <v>0</v>
      </c>
    </row>
    <row r="11" spans="1:43" x14ac:dyDescent="0.2">
      <c r="B11" s="216" t="s">
        <v>449</v>
      </c>
      <c r="C11" s="133" t="s">
        <v>25</v>
      </c>
      <c r="D11" s="118" t="s">
        <v>26</v>
      </c>
      <c r="E11" s="104">
        <f>'alle Daten'!F11</f>
        <v>280</v>
      </c>
      <c r="F11" s="104">
        <f>'alle Daten'!J11</f>
        <v>158</v>
      </c>
      <c r="G11" s="106">
        <f>'alle Daten'!N11</f>
        <v>0.56428571428571428</v>
      </c>
      <c r="H11" s="105">
        <f>'alle Daten'!O11</f>
        <v>-2.2671867381764965E-3</v>
      </c>
      <c r="I11" s="104">
        <f>'alle Daten'!Q11</f>
        <v>1</v>
      </c>
      <c r="J11" s="141">
        <f>'alle Daten'!U11</f>
        <v>157</v>
      </c>
      <c r="K11" s="107">
        <f>'alle Daten'!Z11</f>
        <v>147</v>
      </c>
      <c r="L11" s="106">
        <f>'alle Daten'!AA11</f>
        <v>0.93630573248407645</v>
      </c>
      <c r="M11" s="108">
        <f>'alle Daten'!AA11-'alle Daten'!Y11</f>
        <v>-2.6884451565003298E-2</v>
      </c>
      <c r="N11" s="107">
        <f>'alle Daten'!AD11</f>
        <v>6</v>
      </c>
      <c r="O11" s="106">
        <f>'alle Daten'!AE11</f>
        <v>3.8216560509554139E-2</v>
      </c>
      <c r="P11" s="108">
        <f>'alle Daten'!AE11-'alle Daten'!AC11</f>
        <v>1.4067445586338906E-3</v>
      </c>
      <c r="Q11" s="107">
        <f>'alle Daten'!AH11</f>
        <v>4</v>
      </c>
      <c r="R11" s="106">
        <f>'alle Daten'!AI11</f>
        <v>2.5477707006369428E-2</v>
      </c>
      <c r="S11" s="108">
        <f>'alle Daten'!AI11-'alle Daten'!AG11</f>
        <v>2.5477707006369428E-2</v>
      </c>
      <c r="T11" s="107">
        <f>'alle Daten'!AL11</f>
        <v>0</v>
      </c>
      <c r="U11" s="106">
        <f>'alle Daten'!AM11</f>
        <v>0</v>
      </c>
      <c r="V11" s="108">
        <f>'alle Daten'!AM11-'alle Daten'!AK11</f>
        <v>0</v>
      </c>
    </row>
    <row r="12" spans="1:43" x14ac:dyDescent="0.2">
      <c r="B12" s="216" t="s">
        <v>449</v>
      </c>
      <c r="C12" s="133" t="s">
        <v>27</v>
      </c>
      <c r="D12" s="118" t="s">
        <v>28</v>
      </c>
      <c r="E12" s="104">
        <f>'alle Daten'!F12</f>
        <v>54</v>
      </c>
      <c r="F12" s="104">
        <f>'alle Daten'!J12</f>
        <v>30</v>
      </c>
      <c r="G12" s="106">
        <f>'alle Daten'!N12</f>
        <v>0.55555555555555558</v>
      </c>
      <c r="H12" s="105">
        <f>'alle Daten'!O12</f>
        <v>-1.0482180293501009E-2</v>
      </c>
      <c r="I12" s="104">
        <f>'alle Daten'!Q12</f>
        <v>0</v>
      </c>
      <c r="J12" s="141">
        <f>'alle Daten'!U12</f>
        <v>30</v>
      </c>
      <c r="K12" s="107">
        <f>'alle Daten'!Z12</f>
        <v>28</v>
      </c>
      <c r="L12" s="106">
        <f>'alle Daten'!AA12</f>
        <v>0.93333333333333335</v>
      </c>
      <c r="M12" s="108">
        <f>'alle Daten'!AA12-'alle Daten'!Y12</f>
        <v>3.6781609195402298E-2</v>
      </c>
      <c r="N12" s="107">
        <f>'alle Daten'!AD12</f>
        <v>2</v>
      </c>
      <c r="O12" s="106">
        <f>'alle Daten'!AE12</f>
        <v>6.6666666666666666E-2</v>
      </c>
      <c r="P12" s="108">
        <f>'alle Daten'!AE12-'alle Daten'!AC12</f>
        <v>-3.6781609195402298E-2</v>
      </c>
      <c r="Q12" s="107">
        <f>'alle Daten'!AH12</f>
        <v>0</v>
      </c>
      <c r="R12" s="106">
        <f>'alle Daten'!AI12</f>
        <v>0</v>
      </c>
      <c r="S12" s="108">
        <f>'alle Daten'!AI12-'alle Daten'!AG12</f>
        <v>0</v>
      </c>
      <c r="T12" s="107">
        <f>'alle Daten'!AL12</f>
        <v>0</v>
      </c>
      <c r="U12" s="106">
        <f>'alle Daten'!AM12</f>
        <v>0</v>
      </c>
      <c r="V12" s="108">
        <f>'alle Daten'!AM12-'alle Daten'!AK12</f>
        <v>0</v>
      </c>
    </row>
    <row r="13" spans="1:43" x14ac:dyDescent="0.2">
      <c r="B13" s="216" t="s">
        <v>449</v>
      </c>
      <c r="C13" s="133" t="s">
        <v>29</v>
      </c>
      <c r="D13" s="118" t="s">
        <v>30</v>
      </c>
      <c r="E13" s="104">
        <f>'alle Daten'!F13</f>
        <v>451</v>
      </c>
      <c r="F13" s="104">
        <f>'alle Daten'!J13</f>
        <v>176</v>
      </c>
      <c r="G13" s="106">
        <f>'alle Daten'!N13</f>
        <v>0.3902439024390244</v>
      </c>
      <c r="H13" s="105">
        <f>'alle Daten'!O13</f>
        <v>-0.2334985522893458</v>
      </c>
      <c r="I13" s="104">
        <f>'alle Daten'!Q13</f>
        <v>3</v>
      </c>
      <c r="J13" s="141">
        <f>'alle Daten'!U13</f>
        <v>173</v>
      </c>
      <c r="K13" s="107">
        <f>'alle Daten'!Z13</f>
        <v>61</v>
      </c>
      <c r="L13" s="106">
        <f>'alle Daten'!AA13</f>
        <v>0.35260115606936415</v>
      </c>
      <c r="M13" s="108">
        <f>'alle Daten'!AA13-'alle Daten'!Y13</f>
        <v>0.14865378764831153</v>
      </c>
      <c r="N13" s="107">
        <f>'alle Daten'!AD13</f>
        <v>103</v>
      </c>
      <c r="O13" s="106">
        <f>'alle Daten'!AE13</f>
        <v>0.59537572254335258</v>
      </c>
      <c r="P13" s="108">
        <f>'alle Daten'!AE13-'alle Daten'!AC13</f>
        <v>-0.20067690903559476</v>
      </c>
      <c r="Q13" s="107">
        <f>'alle Daten'!AH13</f>
        <v>9</v>
      </c>
      <c r="R13" s="106">
        <f>'alle Daten'!AI13</f>
        <v>5.2023121387283239E-2</v>
      </c>
      <c r="S13" s="108">
        <f>'alle Daten'!AI13-'alle Daten'!AG13</f>
        <v>5.2023121387283239E-2</v>
      </c>
      <c r="T13" s="107">
        <f>'alle Daten'!AL13</f>
        <v>0</v>
      </c>
      <c r="U13" s="106">
        <f>'alle Daten'!AM13</f>
        <v>0</v>
      </c>
      <c r="V13" s="108">
        <f>'alle Daten'!AM13-'alle Daten'!AK13</f>
        <v>0</v>
      </c>
    </row>
    <row r="14" spans="1:43" x14ac:dyDescent="0.2">
      <c r="B14" s="216" t="s">
        <v>449</v>
      </c>
      <c r="C14" s="133" t="s">
        <v>31</v>
      </c>
      <c r="D14" s="118" t="s">
        <v>32</v>
      </c>
      <c r="E14" s="104">
        <f>'alle Daten'!F14</f>
        <v>202</v>
      </c>
      <c r="F14" s="104">
        <f>'alle Daten'!J14</f>
        <v>63</v>
      </c>
      <c r="G14" s="106">
        <f>'alle Daten'!N14</f>
        <v>0.31188118811881188</v>
      </c>
      <c r="H14" s="105">
        <f>'alle Daten'!O14</f>
        <v>5.8360061358248505E-2</v>
      </c>
      <c r="I14" s="104">
        <f>'alle Daten'!Q14</f>
        <v>0</v>
      </c>
      <c r="J14" s="141">
        <f>'alle Daten'!U14</f>
        <v>63</v>
      </c>
      <c r="K14" s="107">
        <f>'alle Daten'!Z14</f>
        <v>50</v>
      </c>
      <c r="L14" s="106">
        <f>'alle Daten'!AA14</f>
        <v>0.79365079365079361</v>
      </c>
      <c r="M14" s="108">
        <f>'alle Daten'!AA14-'alle Daten'!Y14</f>
        <v>-7.6719576719576743E-2</v>
      </c>
      <c r="N14" s="107">
        <f>'alle Daten'!AD14</f>
        <v>11</v>
      </c>
      <c r="O14" s="106">
        <f>'alle Daten'!AE14</f>
        <v>0.17460317460317459</v>
      </c>
      <c r="P14" s="108">
        <f>'alle Daten'!AE14-'alle Daten'!AC14</f>
        <v>4.4973544973544971E-2</v>
      </c>
      <c r="Q14" s="107">
        <f>'alle Daten'!AH14</f>
        <v>2</v>
      </c>
      <c r="R14" s="106">
        <f>'alle Daten'!AI14</f>
        <v>3.1746031746031744E-2</v>
      </c>
      <c r="S14" s="108">
        <f>'alle Daten'!AI14-'alle Daten'!AG14</f>
        <v>3.1746031746031744E-2</v>
      </c>
      <c r="T14" s="107">
        <f>'alle Daten'!AL14</f>
        <v>0</v>
      </c>
      <c r="U14" s="106">
        <f>'alle Daten'!AM14</f>
        <v>0</v>
      </c>
      <c r="V14" s="108">
        <f>'alle Daten'!AM14-'alle Daten'!AK14</f>
        <v>0</v>
      </c>
    </row>
    <row r="15" spans="1:43" x14ac:dyDescent="0.2">
      <c r="B15" s="216" t="s">
        <v>449</v>
      </c>
      <c r="C15" s="133" t="s">
        <v>33</v>
      </c>
      <c r="D15" s="118" t="s">
        <v>34</v>
      </c>
      <c r="E15" s="104">
        <f>'alle Daten'!F15</f>
        <v>102</v>
      </c>
      <c r="F15" s="104">
        <f>'alle Daten'!J15</f>
        <v>57</v>
      </c>
      <c r="G15" s="106">
        <f>'alle Daten'!N15</f>
        <v>0.55882352941176472</v>
      </c>
      <c r="H15" s="105">
        <f>'alle Daten'!O15</f>
        <v>-4.6681057744198617E-2</v>
      </c>
      <c r="I15" s="104">
        <f>'alle Daten'!Q15</f>
        <v>0</v>
      </c>
      <c r="J15" s="141">
        <f>'alle Daten'!U15</f>
        <v>57</v>
      </c>
      <c r="K15" s="107">
        <f>'alle Daten'!Z15</f>
        <v>38</v>
      </c>
      <c r="L15" s="106">
        <f>'alle Daten'!AA15</f>
        <v>0.66666666666666663</v>
      </c>
      <c r="M15" s="108">
        <f>'alle Daten'!AA15-'alle Daten'!Y15</f>
        <v>3.5897435897435881E-2</v>
      </c>
      <c r="N15" s="107">
        <f>'alle Daten'!AD15</f>
        <v>17</v>
      </c>
      <c r="O15" s="106">
        <f>'alle Daten'!AE15</f>
        <v>0.2982456140350877</v>
      </c>
      <c r="P15" s="108">
        <f>'alle Daten'!AE15-'alle Daten'!AC15</f>
        <v>-7.0985155195681549E-2</v>
      </c>
      <c r="Q15" s="107">
        <f>'alle Daten'!AH15</f>
        <v>2</v>
      </c>
      <c r="R15" s="106">
        <f>'alle Daten'!AI15</f>
        <v>3.5087719298245612E-2</v>
      </c>
      <c r="S15" s="108">
        <f>'alle Daten'!AI15-'alle Daten'!AG15</f>
        <v>3.5087719298245612E-2</v>
      </c>
      <c r="T15" s="107">
        <f>'alle Daten'!AL15</f>
        <v>0</v>
      </c>
      <c r="U15" s="106">
        <f>'alle Daten'!AM15</f>
        <v>0</v>
      </c>
      <c r="V15" s="108">
        <f>'alle Daten'!AM15-'alle Daten'!AK15</f>
        <v>0</v>
      </c>
    </row>
    <row r="16" spans="1:43" x14ac:dyDescent="0.2">
      <c r="B16" s="216" t="s">
        <v>449</v>
      </c>
      <c r="C16" s="133" t="s">
        <v>35</v>
      </c>
      <c r="D16" s="118" t="s">
        <v>36</v>
      </c>
      <c r="E16" s="104">
        <f>'alle Daten'!F16</f>
        <v>273</v>
      </c>
      <c r="F16" s="104">
        <f>'alle Daten'!J16</f>
        <v>192</v>
      </c>
      <c r="G16" s="106">
        <f>'alle Daten'!N16</f>
        <v>0.70329670329670335</v>
      </c>
      <c r="H16" s="105">
        <f>'alle Daten'!O16</f>
        <v>-1.0539774690717985E-2</v>
      </c>
      <c r="I16" s="104">
        <f>'alle Daten'!Q16</f>
        <v>4</v>
      </c>
      <c r="J16" s="141">
        <f>'alle Daten'!U16</f>
        <v>188</v>
      </c>
      <c r="K16" s="107">
        <f>'alle Daten'!Z16</f>
        <v>155</v>
      </c>
      <c r="L16" s="106">
        <f>'alle Daten'!AA16</f>
        <v>0.82446808510638303</v>
      </c>
      <c r="M16" s="108">
        <f>'alle Daten'!AA16-'alle Daten'!Y16</f>
        <v>4.6187542119957681E-2</v>
      </c>
      <c r="N16" s="107">
        <f>'alle Daten'!AD16</f>
        <v>31</v>
      </c>
      <c r="O16" s="106">
        <f>'alle Daten'!AE16</f>
        <v>0.16489361702127658</v>
      </c>
      <c r="P16" s="108">
        <f>'alle Daten'!AE16-'alle Daten'!AC16</f>
        <v>-5.6825839992298066E-2</v>
      </c>
      <c r="Q16" s="107">
        <f>'alle Daten'!AH16</f>
        <v>2</v>
      </c>
      <c r="R16" s="106">
        <f>'alle Daten'!AI16</f>
        <v>1.0638297872340425E-2</v>
      </c>
      <c r="S16" s="108">
        <f>'alle Daten'!AI16-'alle Daten'!AG16</f>
        <v>1.0638297872340425E-2</v>
      </c>
      <c r="T16" s="107">
        <f>'alle Daten'!AL16</f>
        <v>0</v>
      </c>
      <c r="U16" s="106">
        <f>'alle Daten'!AM16</f>
        <v>0</v>
      </c>
      <c r="V16" s="108">
        <f>'alle Daten'!AM16-'alle Daten'!AK16</f>
        <v>0</v>
      </c>
    </row>
    <row r="17" spans="2:22" x14ac:dyDescent="0.2">
      <c r="B17" s="216" t="s">
        <v>449</v>
      </c>
      <c r="C17" s="133" t="s">
        <v>37</v>
      </c>
      <c r="D17" s="118" t="s">
        <v>38</v>
      </c>
      <c r="E17" s="104">
        <f>'alle Daten'!F17</f>
        <v>223</v>
      </c>
      <c r="F17" s="104">
        <f>'alle Daten'!J17</f>
        <v>100</v>
      </c>
      <c r="G17" s="106">
        <f>'alle Daten'!N17</f>
        <v>0.44843049327354262</v>
      </c>
      <c r="H17" s="105">
        <f>'alle Daten'!O17</f>
        <v>-1.9654613109436114E-2</v>
      </c>
      <c r="I17" s="104">
        <f>'alle Daten'!Q17</f>
        <v>4</v>
      </c>
      <c r="J17" s="141">
        <f>'alle Daten'!U17</f>
        <v>96</v>
      </c>
      <c r="K17" s="107">
        <f>'alle Daten'!Z17</f>
        <v>88</v>
      </c>
      <c r="L17" s="106">
        <f>'alle Daten'!AA17</f>
        <v>0.91666666666666663</v>
      </c>
      <c r="M17" s="108">
        <f>'alle Daten'!AA17-'alle Daten'!Y17</f>
        <v>-4.663608562691135E-2</v>
      </c>
      <c r="N17" s="107">
        <f>'alle Daten'!AD17</f>
        <v>8</v>
      </c>
      <c r="O17" s="106">
        <f>'alle Daten'!AE17</f>
        <v>8.3333333333333329E-2</v>
      </c>
      <c r="P17" s="108">
        <f>'alle Daten'!AE17-'alle Daten'!AC17</f>
        <v>4.6636085626911308E-2</v>
      </c>
      <c r="Q17" s="107">
        <f>'alle Daten'!AH17</f>
        <v>0</v>
      </c>
      <c r="R17" s="106">
        <f>'alle Daten'!AI17</f>
        <v>0</v>
      </c>
      <c r="S17" s="108">
        <f>'alle Daten'!AI17-'alle Daten'!AG17</f>
        <v>0</v>
      </c>
      <c r="T17" s="107">
        <f>'alle Daten'!AL17</f>
        <v>0</v>
      </c>
      <c r="U17" s="106">
        <f>'alle Daten'!AM17</f>
        <v>0</v>
      </c>
      <c r="V17" s="108">
        <f>'alle Daten'!AM17-'alle Daten'!AK17</f>
        <v>0</v>
      </c>
    </row>
    <row r="18" spans="2:22" x14ac:dyDescent="0.2">
      <c r="B18" s="216" t="s">
        <v>449</v>
      </c>
      <c r="C18" s="133" t="s">
        <v>39</v>
      </c>
      <c r="D18" s="118" t="s">
        <v>40</v>
      </c>
      <c r="E18" s="104">
        <f>'alle Daten'!F18</f>
        <v>430</v>
      </c>
      <c r="F18" s="104">
        <f>'alle Daten'!J18</f>
        <v>95</v>
      </c>
      <c r="G18" s="106">
        <f>'alle Daten'!N18</f>
        <v>0.22093023255813954</v>
      </c>
      <c r="H18" s="105">
        <f>'alle Daten'!O18</f>
        <v>-0.30235136389418865</v>
      </c>
      <c r="I18" s="104">
        <f>'alle Daten'!Q18</f>
        <v>2</v>
      </c>
      <c r="J18" s="141">
        <f>'alle Daten'!U18</f>
        <v>93</v>
      </c>
      <c r="K18" s="107">
        <f>'alle Daten'!Z18</f>
        <v>87</v>
      </c>
      <c r="L18" s="106">
        <f>'alle Daten'!AA18</f>
        <v>0.93548387096774188</v>
      </c>
      <c r="M18" s="108">
        <f>'alle Daten'!AA18-'alle Daten'!Y18</f>
        <v>8.4420041180507832E-2</v>
      </c>
      <c r="N18" s="107">
        <f>'alle Daten'!AD18</f>
        <v>3</v>
      </c>
      <c r="O18" s="106">
        <f>'alle Daten'!AE18</f>
        <v>3.2258064516129031E-2</v>
      </c>
      <c r="P18" s="108">
        <f>'alle Daten'!AE18-'alle Daten'!AC18</f>
        <v>-0.11667810569663692</v>
      </c>
      <c r="Q18" s="107">
        <f>'alle Daten'!AH18</f>
        <v>3</v>
      </c>
      <c r="R18" s="106">
        <f>'alle Daten'!AI18</f>
        <v>3.2258064516129031E-2</v>
      </c>
      <c r="S18" s="108">
        <f>'alle Daten'!AI18-'alle Daten'!AG18</f>
        <v>3.2258064516129031E-2</v>
      </c>
      <c r="T18" s="107">
        <f>'alle Daten'!AL18</f>
        <v>0</v>
      </c>
      <c r="U18" s="106">
        <f>'alle Daten'!AM18</f>
        <v>0</v>
      </c>
      <c r="V18" s="108">
        <f>'alle Daten'!AM18-'alle Daten'!AK18</f>
        <v>0</v>
      </c>
    </row>
    <row r="19" spans="2:22" x14ac:dyDescent="0.2">
      <c r="B19" s="216" t="s">
        <v>449</v>
      </c>
      <c r="C19" s="133" t="s">
        <v>41</v>
      </c>
      <c r="D19" s="118" t="s">
        <v>42</v>
      </c>
      <c r="E19" s="104">
        <f>'alle Daten'!F19</f>
        <v>452</v>
      </c>
      <c r="F19" s="104">
        <f>'alle Daten'!J19</f>
        <v>208</v>
      </c>
      <c r="G19" s="106">
        <f>'alle Daten'!N19</f>
        <v>0.46017699115044247</v>
      </c>
      <c r="H19" s="105">
        <f>'alle Daten'!O19</f>
        <v>7.217699115044246E-2</v>
      </c>
      <c r="I19" s="104">
        <f>'alle Daten'!Q19</f>
        <v>2</v>
      </c>
      <c r="J19" s="141">
        <f>'alle Daten'!U19</f>
        <v>206</v>
      </c>
      <c r="K19" s="107">
        <f>'alle Daten'!Z19</f>
        <v>182</v>
      </c>
      <c r="L19" s="106">
        <f>'alle Daten'!AA19</f>
        <v>0.88349514563106801</v>
      </c>
      <c r="M19" s="108">
        <f>'alle Daten'!AA19-'alle Daten'!Y19</f>
        <v>-2.3240605664268776E-2</v>
      </c>
      <c r="N19" s="107">
        <f>'alle Daten'!AD19</f>
        <v>16</v>
      </c>
      <c r="O19" s="106">
        <f>'alle Daten'!AE19</f>
        <v>7.7669902912621352E-2</v>
      </c>
      <c r="P19" s="108">
        <f>'alle Daten'!AE19-'alle Daten'!AC19</f>
        <v>-1.5594345792041858E-2</v>
      </c>
      <c r="Q19" s="107">
        <f>'alle Daten'!AH19</f>
        <v>8</v>
      </c>
      <c r="R19" s="106">
        <f>'alle Daten'!AI19</f>
        <v>3.8834951456310676E-2</v>
      </c>
      <c r="S19" s="108">
        <f>'alle Daten'!AI19-'alle Daten'!AG19</f>
        <v>3.8834951456310676E-2</v>
      </c>
      <c r="T19" s="107">
        <f>'alle Daten'!AL19</f>
        <v>0</v>
      </c>
      <c r="U19" s="106">
        <f>'alle Daten'!AM19</f>
        <v>0</v>
      </c>
      <c r="V19" s="108">
        <f>'alle Daten'!AM19-'alle Daten'!AK19</f>
        <v>0</v>
      </c>
    </row>
    <row r="20" spans="2:22" x14ac:dyDescent="0.2">
      <c r="B20" s="216" t="s">
        <v>449</v>
      </c>
      <c r="C20" s="133" t="s">
        <v>43</v>
      </c>
      <c r="D20" s="118" t="s">
        <v>44</v>
      </c>
      <c r="E20" s="104">
        <f>'alle Daten'!F20</f>
        <v>295</v>
      </c>
      <c r="F20" s="104">
        <f>'alle Daten'!J20</f>
        <v>159</v>
      </c>
      <c r="G20" s="106">
        <f>'alle Daten'!N20</f>
        <v>0.53898305084745768</v>
      </c>
      <c r="H20" s="105">
        <f>'alle Daten'!O20</f>
        <v>5.3641031303483744E-2</v>
      </c>
      <c r="I20" s="104">
        <f>'alle Daten'!Q20</f>
        <v>3</v>
      </c>
      <c r="J20" s="141">
        <f>'alle Daten'!U20</f>
        <v>156</v>
      </c>
      <c r="K20" s="107">
        <f>'alle Daten'!Z20</f>
        <v>144</v>
      </c>
      <c r="L20" s="106">
        <f>'alle Daten'!AA20</f>
        <v>0.92307692307692313</v>
      </c>
      <c r="M20" s="108">
        <f>'alle Daten'!AA20-'alle Daten'!Y20</f>
        <v>8.8594164456233471E-2</v>
      </c>
      <c r="N20" s="107">
        <f>'alle Daten'!AD20</f>
        <v>5</v>
      </c>
      <c r="O20" s="106">
        <f>'alle Daten'!AE20</f>
        <v>3.2051282051282048E-2</v>
      </c>
      <c r="P20" s="108">
        <f>'alle Daten'!AE20-'alle Daten'!AC20</f>
        <v>-0.13346595932802829</v>
      </c>
      <c r="Q20" s="107">
        <f>'alle Daten'!AH20</f>
        <v>7</v>
      </c>
      <c r="R20" s="106">
        <f>'alle Daten'!AI20</f>
        <v>4.4871794871794872E-2</v>
      </c>
      <c r="S20" s="108">
        <f>'alle Daten'!AI20-'alle Daten'!AG20</f>
        <v>4.4871794871794872E-2</v>
      </c>
      <c r="T20" s="107">
        <f>'alle Daten'!AL20</f>
        <v>0</v>
      </c>
      <c r="U20" s="106">
        <f>'alle Daten'!AM20</f>
        <v>0</v>
      </c>
      <c r="V20" s="108">
        <f>'alle Daten'!AM20-'alle Daten'!AK20</f>
        <v>0</v>
      </c>
    </row>
    <row r="21" spans="2:22" x14ac:dyDescent="0.2">
      <c r="B21" s="216" t="s">
        <v>449</v>
      </c>
      <c r="C21" s="133" t="s">
        <v>45</v>
      </c>
      <c r="D21" s="118" t="s">
        <v>46</v>
      </c>
      <c r="E21" s="104">
        <f>'alle Daten'!F21</f>
        <v>215</v>
      </c>
      <c r="F21" s="104">
        <f>'alle Daten'!J21</f>
        <v>106</v>
      </c>
      <c r="G21" s="106">
        <f>'alle Daten'!N21</f>
        <v>0.49302325581395351</v>
      </c>
      <c r="H21" s="105">
        <f>'alle Daten'!O21</f>
        <v>-5.9488159711160671E-2</v>
      </c>
      <c r="I21" s="104">
        <f>'alle Daten'!Q21</f>
        <v>0</v>
      </c>
      <c r="J21" s="141">
        <f>'alle Daten'!U21</f>
        <v>106</v>
      </c>
      <c r="K21" s="107">
        <f>'alle Daten'!Z21</f>
        <v>51</v>
      </c>
      <c r="L21" s="106">
        <f>'alle Daten'!AA21</f>
        <v>0.48113207547169812</v>
      </c>
      <c r="M21" s="108">
        <f>'alle Daten'!AA21-'alle Daten'!Y21</f>
        <v>1.4465408805031443E-2</v>
      </c>
      <c r="N21" s="107">
        <f>'alle Daten'!AD21</f>
        <v>55</v>
      </c>
      <c r="O21" s="106">
        <f>'alle Daten'!AE21</f>
        <v>0.51886792452830188</v>
      </c>
      <c r="P21" s="108">
        <f>'alle Daten'!AE21-'alle Daten'!AC21</f>
        <v>-1.4465408805031443E-2</v>
      </c>
      <c r="Q21" s="107">
        <f>'alle Daten'!AH21</f>
        <v>0</v>
      </c>
      <c r="R21" s="106">
        <f>'alle Daten'!AI21</f>
        <v>0</v>
      </c>
      <c r="S21" s="108">
        <f>'alle Daten'!AI21-'alle Daten'!AG21</f>
        <v>0</v>
      </c>
      <c r="T21" s="107">
        <f>'alle Daten'!AL21</f>
        <v>0</v>
      </c>
      <c r="U21" s="106">
        <f>'alle Daten'!AM21</f>
        <v>0</v>
      </c>
      <c r="V21" s="108">
        <f>'alle Daten'!AM21-'alle Daten'!AK21</f>
        <v>0</v>
      </c>
    </row>
    <row r="22" spans="2:22" x14ac:dyDescent="0.2">
      <c r="B22" s="216" t="s">
        <v>449</v>
      </c>
      <c r="C22" s="133" t="s">
        <v>47</v>
      </c>
      <c r="D22" s="118" t="s">
        <v>48</v>
      </c>
      <c r="E22" s="104">
        <f>'alle Daten'!F22</f>
        <v>178</v>
      </c>
      <c r="F22" s="104">
        <f>'alle Daten'!J22</f>
        <v>98</v>
      </c>
      <c r="G22" s="106">
        <f>'alle Daten'!N22</f>
        <v>0.550561797752809</v>
      </c>
      <c r="H22" s="105">
        <f>'alle Daten'!O22</f>
        <v>2.0832068023079242E-2</v>
      </c>
      <c r="I22" s="104">
        <f>'alle Daten'!Q22</f>
        <v>0</v>
      </c>
      <c r="J22" s="141">
        <f>'alle Daten'!U22</f>
        <v>98</v>
      </c>
      <c r="K22" s="107">
        <f>'alle Daten'!Z22</f>
        <v>78</v>
      </c>
      <c r="L22" s="106">
        <f>'alle Daten'!AA22</f>
        <v>0.79591836734693877</v>
      </c>
      <c r="M22" s="108">
        <f>'alle Daten'!AA22-'alle Daten'!Y22</f>
        <v>2.0408163265306145E-2</v>
      </c>
      <c r="N22" s="107">
        <f>'alle Daten'!AD22</f>
        <v>14</v>
      </c>
      <c r="O22" s="106">
        <f>'alle Daten'!AE22</f>
        <v>0.14285714285714285</v>
      </c>
      <c r="P22" s="108">
        <f>'alle Daten'!AE22-'alle Daten'!AC22</f>
        <v>-8.1632653061224497E-2</v>
      </c>
      <c r="Q22" s="107">
        <f>'alle Daten'!AH22</f>
        <v>6</v>
      </c>
      <c r="R22" s="106">
        <f>'alle Daten'!AI22</f>
        <v>6.1224489795918366E-2</v>
      </c>
      <c r="S22" s="108">
        <f>'alle Daten'!AI22-'alle Daten'!AG22</f>
        <v>6.1224489795918366E-2</v>
      </c>
      <c r="T22" s="107">
        <f>'alle Daten'!AL22</f>
        <v>0</v>
      </c>
      <c r="U22" s="106">
        <f>'alle Daten'!AM22</f>
        <v>0</v>
      </c>
      <c r="V22" s="108">
        <f>'alle Daten'!AM22-'alle Daten'!AK22</f>
        <v>0</v>
      </c>
    </row>
    <row r="23" spans="2:22" x14ac:dyDescent="0.2">
      <c r="B23" s="216" t="s">
        <v>449</v>
      </c>
      <c r="C23" s="133" t="s">
        <v>49</v>
      </c>
      <c r="D23" s="118" t="s">
        <v>50</v>
      </c>
      <c r="E23" s="104">
        <f>'alle Daten'!F23</f>
        <v>186</v>
      </c>
      <c r="F23" s="104">
        <f>'alle Daten'!J23</f>
        <v>73</v>
      </c>
      <c r="G23" s="106">
        <f>'alle Daten'!N23</f>
        <v>0.39247311827956988</v>
      </c>
      <c r="H23" s="105">
        <f>'alle Daten'!O23</f>
        <v>-0.17036841177507489</v>
      </c>
      <c r="I23" s="104">
        <f>'alle Daten'!Q23</f>
        <v>1</v>
      </c>
      <c r="J23" s="141">
        <f>'alle Daten'!U23</f>
        <v>72</v>
      </c>
      <c r="K23" s="107">
        <f>'alle Daten'!Z23</f>
        <v>67</v>
      </c>
      <c r="L23" s="106">
        <f>'alle Daten'!AA23</f>
        <v>0.93055555555555558</v>
      </c>
      <c r="M23" s="108">
        <f>'alle Daten'!AA23-'alle Daten'!Y23</f>
        <v>-4.96424642464246E-2</v>
      </c>
      <c r="N23" s="107">
        <f>'alle Daten'!AD23</f>
        <v>2</v>
      </c>
      <c r="O23" s="106">
        <f>'alle Daten'!AE23</f>
        <v>2.7777777777777776E-2</v>
      </c>
      <c r="P23" s="108">
        <f>'alle Daten'!AE23-'alle Daten'!AC23</f>
        <v>7.975797579757974E-3</v>
      </c>
      <c r="Q23" s="107">
        <f>'alle Daten'!AH23</f>
        <v>3</v>
      </c>
      <c r="R23" s="106">
        <f>'alle Daten'!AI23</f>
        <v>4.1666666666666664E-2</v>
      </c>
      <c r="S23" s="108">
        <f>'alle Daten'!AI23-'alle Daten'!AG23</f>
        <v>4.1666666666666664E-2</v>
      </c>
      <c r="T23" s="107">
        <f>'alle Daten'!AL23</f>
        <v>0</v>
      </c>
      <c r="U23" s="106">
        <f>'alle Daten'!AM23</f>
        <v>0</v>
      </c>
      <c r="V23" s="108">
        <f>'alle Daten'!AM23-'alle Daten'!AK23</f>
        <v>0</v>
      </c>
    </row>
    <row r="24" spans="2:22" x14ac:dyDescent="0.2">
      <c r="B24" s="216" t="s">
        <v>449</v>
      </c>
      <c r="C24" s="133" t="s">
        <v>51</v>
      </c>
      <c r="D24" s="118" t="s">
        <v>52</v>
      </c>
      <c r="E24" s="104">
        <f>'alle Daten'!F24</f>
        <v>281</v>
      </c>
      <c r="F24" s="104">
        <f>'alle Daten'!J24</f>
        <v>112</v>
      </c>
      <c r="G24" s="106">
        <f>'alle Daten'!N24</f>
        <v>0.39857651245551601</v>
      </c>
      <c r="H24" s="105">
        <f>'alle Daten'!O24</f>
        <v>-3.7234298355294793E-2</v>
      </c>
      <c r="I24" s="104">
        <f>'alle Daten'!Q24</f>
        <v>0</v>
      </c>
      <c r="J24" s="141">
        <f>'alle Daten'!U24</f>
        <v>112</v>
      </c>
      <c r="K24" s="107">
        <f>'alle Daten'!Z24</f>
        <v>73</v>
      </c>
      <c r="L24" s="106">
        <f>'alle Daten'!AA24</f>
        <v>0.6517857142857143</v>
      </c>
      <c r="M24" s="108">
        <f>'alle Daten'!AA24-'alle Daten'!Y24</f>
        <v>1.8973214285714302E-2</v>
      </c>
      <c r="N24" s="107">
        <f>'alle Daten'!AD24</f>
        <v>38</v>
      </c>
      <c r="O24" s="106">
        <f>'alle Daten'!AE24</f>
        <v>0.3392857142857143</v>
      </c>
      <c r="P24" s="108">
        <f>'alle Daten'!AE24-'alle Daten'!AC24</f>
        <v>-2.7901785714285698E-2</v>
      </c>
      <c r="Q24" s="107">
        <f>'alle Daten'!AH24</f>
        <v>1</v>
      </c>
      <c r="R24" s="106">
        <f>'alle Daten'!AI24</f>
        <v>8.9285714285714281E-3</v>
      </c>
      <c r="S24" s="108">
        <f>'alle Daten'!AI24-'alle Daten'!AG24</f>
        <v>8.9285714285714281E-3</v>
      </c>
      <c r="T24" s="107">
        <f>'alle Daten'!AL24</f>
        <v>0</v>
      </c>
      <c r="U24" s="106">
        <f>'alle Daten'!AM24</f>
        <v>0</v>
      </c>
      <c r="V24" s="108">
        <f>'alle Daten'!AM24-'alle Daten'!AK24</f>
        <v>0</v>
      </c>
    </row>
    <row r="25" spans="2:22" x14ac:dyDescent="0.2">
      <c r="B25" s="216" t="s">
        <v>449</v>
      </c>
      <c r="C25" s="133" t="s">
        <v>53</v>
      </c>
      <c r="D25" s="118" t="s">
        <v>54</v>
      </c>
      <c r="E25" s="104">
        <f>'alle Daten'!F25</f>
        <v>110</v>
      </c>
      <c r="F25" s="104">
        <f>'alle Daten'!J25</f>
        <v>35</v>
      </c>
      <c r="G25" s="106">
        <f>'alle Daten'!N25</f>
        <v>0.31818181818181818</v>
      </c>
      <c r="H25" s="105">
        <f>'alle Daten'!O25</f>
        <v>1.5660809778456852E-2</v>
      </c>
      <c r="I25" s="104">
        <f>'alle Daten'!Q25</f>
        <v>0</v>
      </c>
      <c r="J25" s="141">
        <f>'alle Daten'!U25</f>
        <v>35</v>
      </c>
      <c r="K25" s="107">
        <f>'alle Daten'!Z25</f>
        <v>25</v>
      </c>
      <c r="L25" s="106">
        <f>'alle Daten'!AA25</f>
        <v>0.7142857142857143</v>
      </c>
      <c r="M25" s="108">
        <f>'alle Daten'!AA25-'alle Daten'!Y25</f>
        <v>-0.14682539682539686</v>
      </c>
      <c r="N25" s="107">
        <f>'alle Daten'!AD25</f>
        <v>9</v>
      </c>
      <c r="O25" s="106">
        <f>'alle Daten'!AE25</f>
        <v>0.25714285714285712</v>
      </c>
      <c r="P25" s="108">
        <f>'alle Daten'!AE25-'alle Daten'!AC25</f>
        <v>0.11825396825396822</v>
      </c>
      <c r="Q25" s="107">
        <f>'alle Daten'!AH25</f>
        <v>1</v>
      </c>
      <c r="R25" s="106">
        <f>'alle Daten'!AI25</f>
        <v>2.8571428571428571E-2</v>
      </c>
      <c r="S25" s="108">
        <f>'alle Daten'!AI25-'alle Daten'!AG25</f>
        <v>2.8571428571428571E-2</v>
      </c>
      <c r="T25" s="107">
        <f>'alle Daten'!AL25</f>
        <v>0</v>
      </c>
      <c r="U25" s="106">
        <f>'alle Daten'!AM25</f>
        <v>0</v>
      </c>
      <c r="V25" s="108">
        <f>'alle Daten'!AM25-'alle Daten'!AK25</f>
        <v>0</v>
      </c>
    </row>
    <row r="26" spans="2:22" x14ac:dyDescent="0.2">
      <c r="B26" s="216" t="s">
        <v>449</v>
      </c>
      <c r="C26" s="133" t="s">
        <v>55</v>
      </c>
      <c r="D26" s="118" t="s">
        <v>56</v>
      </c>
      <c r="E26" s="104">
        <f>'alle Daten'!F26</f>
        <v>211</v>
      </c>
      <c r="F26" s="104">
        <f>'alle Daten'!J26</f>
        <v>85</v>
      </c>
      <c r="G26" s="106">
        <f>'alle Daten'!N26</f>
        <v>0.40284360189573459</v>
      </c>
      <c r="H26" s="105">
        <f>'alle Daten'!O26</f>
        <v>-9.9302320851046566E-2</v>
      </c>
      <c r="I26" s="104">
        <f>'alle Daten'!Q26</f>
        <v>1</v>
      </c>
      <c r="J26" s="141">
        <f>'alle Daten'!U26</f>
        <v>84</v>
      </c>
      <c r="K26" s="107">
        <f>'alle Daten'!Z26</f>
        <v>76</v>
      </c>
      <c r="L26" s="106">
        <f>'alle Daten'!AA26</f>
        <v>0.90476190476190477</v>
      </c>
      <c r="M26" s="108">
        <f>'alle Daten'!AA26-'alle Daten'!Y26</f>
        <v>1.0956595027391547E-2</v>
      </c>
      <c r="N26" s="107">
        <f>'alle Daten'!AD26</f>
        <v>5</v>
      </c>
      <c r="O26" s="106">
        <f>'alle Daten'!AE26</f>
        <v>5.9523809523809521E-2</v>
      </c>
      <c r="P26" s="108">
        <f>'alle Daten'!AE26-'alle Daten'!AC26</f>
        <v>-4.6670880741677204E-2</v>
      </c>
      <c r="Q26" s="107">
        <f>'alle Daten'!AH26</f>
        <v>3</v>
      </c>
      <c r="R26" s="106">
        <f>'alle Daten'!AI26</f>
        <v>3.5714285714285712E-2</v>
      </c>
      <c r="S26" s="108">
        <f>'alle Daten'!AI26-'alle Daten'!AG26</f>
        <v>3.5714285714285712E-2</v>
      </c>
      <c r="T26" s="107">
        <f>'alle Daten'!AL26</f>
        <v>0</v>
      </c>
      <c r="U26" s="106">
        <f>'alle Daten'!AM26</f>
        <v>0</v>
      </c>
      <c r="V26" s="108">
        <f>'alle Daten'!AM26-'alle Daten'!AK26</f>
        <v>0</v>
      </c>
    </row>
    <row r="27" spans="2:22" x14ac:dyDescent="0.2">
      <c r="B27" s="216" t="s">
        <v>449</v>
      </c>
      <c r="C27" s="133" t="s">
        <v>57</v>
      </c>
      <c r="D27" s="118" t="s">
        <v>58</v>
      </c>
      <c r="E27" s="104">
        <f>'alle Daten'!F27</f>
        <v>136</v>
      </c>
      <c r="F27" s="104">
        <f>'alle Daten'!J27</f>
        <v>79</v>
      </c>
      <c r="G27" s="106">
        <f>'alle Daten'!N27</f>
        <v>0.58088235294117652</v>
      </c>
      <c r="H27" s="105">
        <f>'alle Daten'!O27</f>
        <v>-0.11979791916766702</v>
      </c>
      <c r="I27" s="104">
        <f>'alle Daten'!Q27</f>
        <v>0</v>
      </c>
      <c r="J27" s="141">
        <f>'alle Daten'!U27</f>
        <v>79</v>
      </c>
      <c r="K27" s="107">
        <f>'alle Daten'!Z27</f>
        <v>65</v>
      </c>
      <c r="L27" s="106">
        <f>'alle Daten'!AA27</f>
        <v>0.82278481012658233</v>
      </c>
      <c r="M27" s="108">
        <f>'alle Daten'!AA27-'alle Daten'!Y27</f>
        <v>5.0507582403810036E-2</v>
      </c>
      <c r="N27" s="107">
        <f>'alle Daten'!AD27</f>
        <v>14</v>
      </c>
      <c r="O27" s="106">
        <f>'alle Daten'!AE27</f>
        <v>0.17721518987341772</v>
      </c>
      <c r="P27" s="108">
        <f>'alle Daten'!AE27-'alle Daten'!AC27</f>
        <v>-5.0507582403810009E-2</v>
      </c>
      <c r="Q27" s="107">
        <f>'alle Daten'!AH27</f>
        <v>0</v>
      </c>
      <c r="R27" s="106">
        <f>'alle Daten'!AI27</f>
        <v>0</v>
      </c>
      <c r="S27" s="108">
        <f>'alle Daten'!AI27-'alle Daten'!AG27</f>
        <v>0</v>
      </c>
      <c r="T27" s="107">
        <f>'alle Daten'!AL27</f>
        <v>0</v>
      </c>
      <c r="U27" s="106">
        <f>'alle Daten'!AM27</f>
        <v>0</v>
      </c>
      <c r="V27" s="108">
        <f>'alle Daten'!AM27-'alle Daten'!AK27</f>
        <v>0</v>
      </c>
    </row>
    <row r="28" spans="2:22" x14ac:dyDescent="0.2">
      <c r="B28" s="216" t="s">
        <v>449</v>
      </c>
      <c r="C28" s="133" t="s">
        <v>59</v>
      </c>
      <c r="D28" s="118" t="s">
        <v>60</v>
      </c>
      <c r="E28" s="104">
        <f>'alle Daten'!F28</f>
        <v>100</v>
      </c>
      <c r="F28" s="104">
        <f>'alle Daten'!J28</f>
        <v>54</v>
      </c>
      <c r="G28" s="106">
        <f>'alle Daten'!N28</f>
        <v>0.54</v>
      </c>
      <c r="H28" s="105">
        <f>'alle Daten'!O28</f>
        <v>-0.10220183486238532</v>
      </c>
      <c r="I28" s="104">
        <f>'alle Daten'!Q28</f>
        <v>0</v>
      </c>
      <c r="J28" s="141">
        <f>'alle Daten'!U28</f>
        <v>54</v>
      </c>
      <c r="K28" s="107">
        <f>'alle Daten'!Z28</f>
        <v>46</v>
      </c>
      <c r="L28" s="106">
        <f>'alle Daten'!AA28</f>
        <v>0.85185185185185186</v>
      </c>
      <c r="M28" s="108">
        <f>'alle Daten'!AA28-'alle Daten'!Y28</f>
        <v>8.0423280423280397E-2</v>
      </c>
      <c r="N28" s="107">
        <f>'alle Daten'!AD28</f>
        <v>8</v>
      </c>
      <c r="O28" s="106">
        <f>'alle Daten'!AE28</f>
        <v>0.14814814814814814</v>
      </c>
      <c r="P28" s="108">
        <f>'alle Daten'!AE28-'alle Daten'!AC28</f>
        <v>-8.0423280423280424E-2</v>
      </c>
      <c r="Q28" s="107">
        <f>'alle Daten'!AH28</f>
        <v>0</v>
      </c>
      <c r="R28" s="106">
        <f>'alle Daten'!AI28</f>
        <v>0</v>
      </c>
      <c r="S28" s="108">
        <f>'alle Daten'!AI28-'alle Daten'!AG28</f>
        <v>0</v>
      </c>
      <c r="T28" s="107">
        <f>'alle Daten'!AL28</f>
        <v>0</v>
      </c>
      <c r="U28" s="106">
        <f>'alle Daten'!AM28</f>
        <v>0</v>
      </c>
      <c r="V28" s="108">
        <f>'alle Daten'!AM28-'alle Daten'!AK28</f>
        <v>0</v>
      </c>
    </row>
    <row r="29" spans="2:22" x14ac:dyDescent="0.2">
      <c r="B29" s="216" t="s">
        <v>74</v>
      </c>
      <c r="C29" s="133" t="s">
        <v>61</v>
      </c>
      <c r="D29" s="118" t="s">
        <v>62</v>
      </c>
      <c r="E29" s="104">
        <f>'alle Daten'!F29</f>
        <v>141</v>
      </c>
      <c r="F29" s="104">
        <f>'alle Daten'!J29</f>
        <v>100</v>
      </c>
      <c r="G29" s="106">
        <f>'alle Daten'!N29</f>
        <v>0.70921985815602839</v>
      </c>
      <c r="H29" s="105">
        <f>'alle Daten'!O29</f>
        <v>5.7321123978813171E-2</v>
      </c>
      <c r="I29" s="104">
        <f>'alle Daten'!Q29</f>
        <v>3</v>
      </c>
      <c r="J29" s="141">
        <f>'alle Daten'!U29</f>
        <v>97</v>
      </c>
      <c r="K29" s="107">
        <f>'alle Daten'!Z29</f>
        <v>80</v>
      </c>
      <c r="L29" s="106">
        <f>'alle Daten'!AA29</f>
        <v>0.82474226804123707</v>
      </c>
      <c r="M29" s="108">
        <f>'alle Daten'!AA29-'alle Daten'!Y29</f>
        <v>-5.2577319587628901E-3</v>
      </c>
      <c r="N29" s="107">
        <f>'alle Daten'!AD29</f>
        <v>8</v>
      </c>
      <c r="O29" s="106">
        <f>'alle Daten'!AE29</f>
        <v>8.247422680412371E-2</v>
      </c>
      <c r="P29" s="108">
        <f>'alle Daten'!AE29-'alle Daten'!AC29</f>
        <v>-8.7525773195876302E-2</v>
      </c>
      <c r="Q29" s="107">
        <f>'alle Daten'!AH29</f>
        <v>6</v>
      </c>
      <c r="R29" s="106">
        <f>'alle Daten'!AI29</f>
        <v>6.1855670103092786E-2</v>
      </c>
      <c r="S29" s="108">
        <f>'alle Daten'!AI29-'alle Daten'!AG29</f>
        <v>6.1855670103092786E-2</v>
      </c>
      <c r="T29" s="107">
        <f>'alle Daten'!AL29</f>
        <v>3</v>
      </c>
      <c r="U29" s="106">
        <f>'alle Daten'!AM29</f>
        <v>3.0927835051546393E-2</v>
      </c>
      <c r="V29" s="108">
        <f>'alle Daten'!AM29-'alle Daten'!AK29</f>
        <v>3.0927835051546393E-2</v>
      </c>
    </row>
    <row r="30" spans="2:22" x14ac:dyDescent="0.2">
      <c r="B30" s="216" t="s">
        <v>74</v>
      </c>
      <c r="C30" s="133" t="s">
        <v>63</v>
      </c>
      <c r="D30" s="118" t="s">
        <v>64</v>
      </c>
      <c r="E30" s="104">
        <f>'alle Daten'!F30</f>
        <v>272</v>
      </c>
      <c r="F30" s="104">
        <f>'alle Daten'!J30</f>
        <v>105</v>
      </c>
      <c r="G30" s="106">
        <f>'alle Daten'!N30</f>
        <v>0.3860294117647059</v>
      </c>
      <c r="H30" s="105">
        <f>'alle Daten'!O30</f>
        <v>-9.78415559772296E-2</v>
      </c>
      <c r="I30" s="104">
        <f>'alle Daten'!Q30</f>
        <v>1</v>
      </c>
      <c r="J30" s="141">
        <f>'alle Daten'!U30</f>
        <v>104</v>
      </c>
      <c r="K30" s="107">
        <f>'alle Daten'!Z30</f>
        <v>52</v>
      </c>
      <c r="L30" s="106">
        <f>'alle Daten'!AA30</f>
        <v>0.5</v>
      </c>
      <c r="M30" s="108">
        <f>'alle Daten'!AA30-'alle Daten'!Y30</f>
        <v>2.4137931034482751E-2</v>
      </c>
      <c r="N30" s="107">
        <f>'alle Daten'!AD30</f>
        <v>50</v>
      </c>
      <c r="O30" s="106">
        <f>'alle Daten'!AE30</f>
        <v>0.48076923076923078</v>
      </c>
      <c r="P30" s="108">
        <f>'alle Daten'!AE30-'alle Daten'!AC30</f>
        <v>-4.3368700265252025E-2</v>
      </c>
      <c r="Q30" s="107">
        <f>'alle Daten'!AH30</f>
        <v>0</v>
      </c>
      <c r="R30" s="106">
        <f>'alle Daten'!AI30</f>
        <v>0</v>
      </c>
      <c r="S30" s="108">
        <f>'alle Daten'!AI30-'alle Daten'!AG30</f>
        <v>0</v>
      </c>
      <c r="T30" s="107">
        <f>'alle Daten'!AL30</f>
        <v>2</v>
      </c>
      <c r="U30" s="106">
        <f>'alle Daten'!AM30</f>
        <v>1.9230769230769232E-2</v>
      </c>
      <c r="V30" s="108">
        <f>'alle Daten'!AM30-'alle Daten'!AK30</f>
        <v>1.9230769230769232E-2</v>
      </c>
    </row>
    <row r="31" spans="2:22" x14ac:dyDescent="0.2">
      <c r="B31" s="216" t="s">
        <v>74</v>
      </c>
      <c r="C31" s="133" t="s">
        <v>65</v>
      </c>
      <c r="D31" s="118" t="s">
        <v>66</v>
      </c>
      <c r="E31" s="104">
        <f>'alle Daten'!F31</f>
        <v>389</v>
      </c>
      <c r="F31" s="104">
        <f>'alle Daten'!J31</f>
        <v>108</v>
      </c>
      <c r="G31" s="106">
        <f>'alle Daten'!N31</f>
        <v>0.27763496143958871</v>
      </c>
      <c r="H31" s="105">
        <f>'alle Daten'!O31</f>
        <v>-8.185870944648721E-2</v>
      </c>
      <c r="I31" s="104">
        <f>'alle Daten'!Q31</f>
        <v>0</v>
      </c>
      <c r="J31" s="141">
        <f>'alle Daten'!U31</f>
        <v>108</v>
      </c>
      <c r="K31" s="107">
        <f>'alle Daten'!Z31</f>
        <v>82</v>
      </c>
      <c r="L31" s="106">
        <f>'alle Daten'!AA31</f>
        <v>0.7592592592592593</v>
      </c>
      <c r="M31" s="108">
        <f>'alle Daten'!AA31-'alle Daten'!Y31</f>
        <v>-3.5066981875492509E-2</v>
      </c>
      <c r="N31" s="107">
        <f>'alle Daten'!AD31</f>
        <v>17</v>
      </c>
      <c r="O31" s="106">
        <f>'alle Daten'!AE31</f>
        <v>0.15740740740740741</v>
      </c>
      <c r="P31" s="108">
        <f>'alle Daten'!AE31-'alle Daten'!AC31</f>
        <v>-4.8266351457840806E-2</v>
      </c>
      <c r="Q31" s="107">
        <f>'alle Daten'!AH31</f>
        <v>5</v>
      </c>
      <c r="R31" s="106">
        <f>'alle Daten'!AI31</f>
        <v>4.6296296296296294E-2</v>
      </c>
      <c r="S31" s="108">
        <f>'alle Daten'!AI31-'alle Daten'!AG31</f>
        <v>4.6296296296296294E-2</v>
      </c>
      <c r="T31" s="107">
        <f>'alle Daten'!AL31</f>
        <v>4</v>
      </c>
      <c r="U31" s="106">
        <f>'alle Daten'!AM31</f>
        <v>3.7037037037037035E-2</v>
      </c>
      <c r="V31" s="108">
        <f>'alle Daten'!AM31-'alle Daten'!AK31</f>
        <v>3.7037037037037035E-2</v>
      </c>
    </row>
    <row r="32" spans="2:22" x14ac:dyDescent="0.2">
      <c r="B32" s="216" t="s">
        <v>74</v>
      </c>
      <c r="C32" s="133" t="s">
        <v>67</v>
      </c>
      <c r="D32" s="118" t="s">
        <v>68</v>
      </c>
      <c r="E32" s="104">
        <f>'alle Daten'!F32</f>
        <v>373</v>
      </c>
      <c r="F32" s="104">
        <f>'alle Daten'!J32</f>
        <v>209</v>
      </c>
      <c r="G32" s="106">
        <f>'alle Daten'!N32</f>
        <v>0.56032171581769441</v>
      </c>
      <c r="H32" s="105">
        <f>'alle Daten'!O32</f>
        <v>-1.763527342961746E-2</v>
      </c>
      <c r="I32" s="104">
        <f>'alle Daten'!Q32</f>
        <v>2</v>
      </c>
      <c r="J32" s="141">
        <f>'alle Daten'!U32</f>
        <v>207</v>
      </c>
      <c r="K32" s="107">
        <f>'alle Daten'!Z32</f>
        <v>185</v>
      </c>
      <c r="L32" s="106">
        <f>'alle Daten'!AA32</f>
        <v>0.893719806763285</v>
      </c>
      <c r="M32" s="108">
        <f>'alle Daten'!AA32-'alle Daten'!Y32</f>
        <v>5.0117911028687789E-2</v>
      </c>
      <c r="N32" s="107">
        <f>'alle Daten'!AD32</f>
        <v>18</v>
      </c>
      <c r="O32" s="106">
        <f>'alle Daten'!AE32</f>
        <v>8.6956521739130432E-2</v>
      </c>
      <c r="P32" s="108">
        <f>'alle Daten'!AE32-'alle Daten'!AC32</f>
        <v>-6.9441582526272416E-2</v>
      </c>
      <c r="Q32" s="107">
        <f>'alle Daten'!AH32</f>
        <v>3</v>
      </c>
      <c r="R32" s="106">
        <f>'alle Daten'!AI32</f>
        <v>1.4492753623188406E-2</v>
      </c>
      <c r="S32" s="108">
        <f>'alle Daten'!AI32-'alle Daten'!AG32</f>
        <v>1.4492753623188406E-2</v>
      </c>
      <c r="T32" s="107">
        <f>'alle Daten'!AL32</f>
        <v>1</v>
      </c>
      <c r="U32" s="106">
        <f>'alle Daten'!AM32</f>
        <v>4.830917874396135E-3</v>
      </c>
      <c r="V32" s="108">
        <f>'alle Daten'!AM32-'alle Daten'!AK32</f>
        <v>4.830917874396135E-3</v>
      </c>
    </row>
    <row r="33" spans="2:22" x14ac:dyDescent="0.2">
      <c r="B33" s="216" t="s">
        <v>74</v>
      </c>
      <c r="C33" s="133" t="s">
        <v>69</v>
      </c>
      <c r="D33" s="118" t="s">
        <v>70</v>
      </c>
      <c r="E33" s="104">
        <f>'alle Daten'!F33</f>
        <v>421</v>
      </c>
      <c r="F33" s="104">
        <f>'alle Daten'!J33</f>
        <v>181</v>
      </c>
      <c r="G33" s="106">
        <f>'alle Daten'!N33</f>
        <v>0.42992874109263657</v>
      </c>
      <c r="H33" s="105">
        <f>'alle Daten'!O33</f>
        <v>-1.1660043954092425E-2</v>
      </c>
      <c r="I33" s="104">
        <f>'alle Daten'!Q33</f>
        <v>0</v>
      </c>
      <c r="J33" s="141">
        <f>'alle Daten'!U33</f>
        <v>181</v>
      </c>
      <c r="K33" s="107">
        <f>'alle Daten'!Z33</f>
        <v>138</v>
      </c>
      <c r="L33" s="106">
        <f>'alle Daten'!AA33</f>
        <v>0.76243093922651939</v>
      </c>
      <c r="M33" s="108">
        <f>'alle Daten'!AA33-'alle Daten'!Y33</f>
        <v>1.7750088162689637E-2</v>
      </c>
      <c r="N33" s="107">
        <f>'alle Daten'!AD33</f>
        <v>35</v>
      </c>
      <c r="O33" s="106">
        <f>'alle Daten'!AE33</f>
        <v>0.19337016574585636</v>
      </c>
      <c r="P33" s="108">
        <f>'alle Daten'!AE33-'alle Daten'!AC33</f>
        <v>-6.1948983190313833E-2</v>
      </c>
      <c r="Q33" s="107">
        <f>'alle Daten'!AH33</f>
        <v>7</v>
      </c>
      <c r="R33" s="106">
        <f>'alle Daten'!AI33</f>
        <v>3.8674033149171269E-2</v>
      </c>
      <c r="S33" s="108">
        <f>'alle Daten'!AI33-'alle Daten'!AG33</f>
        <v>3.8674033149171269E-2</v>
      </c>
      <c r="T33" s="107">
        <f>'alle Daten'!AL33</f>
        <v>1</v>
      </c>
      <c r="U33" s="106">
        <f>'alle Daten'!AM33</f>
        <v>5.5248618784530384E-3</v>
      </c>
      <c r="V33" s="108">
        <f>'alle Daten'!AM33-'alle Daten'!AK33</f>
        <v>5.5248618784530384E-3</v>
      </c>
    </row>
    <row r="34" spans="2:22" x14ac:dyDescent="0.2">
      <c r="B34" s="216" t="s">
        <v>74</v>
      </c>
      <c r="C34" s="133" t="s">
        <v>71</v>
      </c>
      <c r="D34" s="118" t="s">
        <v>72</v>
      </c>
      <c r="E34" s="104">
        <f>'alle Daten'!F34</f>
        <v>150</v>
      </c>
      <c r="F34" s="104">
        <f>'alle Daten'!J34</f>
        <v>69</v>
      </c>
      <c r="G34" s="106">
        <f>'alle Daten'!N34</f>
        <v>0.46</v>
      </c>
      <c r="H34" s="105">
        <f>'alle Daten'!O34</f>
        <v>-0.12783783783783781</v>
      </c>
      <c r="I34" s="104">
        <f>'alle Daten'!Q34</f>
        <v>0</v>
      </c>
      <c r="J34" s="141">
        <f>'alle Daten'!U34</f>
        <v>69</v>
      </c>
      <c r="K34" s="107">
        <f>'alle Daten'!Z34</f>
        <v>53</v>
      </c>
      <c r="L34" s="106">
        <f>'alle Daten'!AA34</f>
        <v>0.76811594202898548</v>
      </c>
      <c r="M34" s="108">
        <f>'alle Daten'!AA34-'alle Daten'!Y34</f>
        <v>0.18672059319177614</v>
      </c>
      <c r="N34" s="107">
        <f>'alle Daten'!AD34</f>
        <v>15</v>
      </c>
      <c r="O34" s="106">
        <f>'alle Daten'!AE34</f>
        <v>0.21739130434782608</v>
      </c>
      <c r="P34" s="108">
        <f>'alle Daten'!AE34-'alle Daten'!AC34</f>
        <v>-0.20121334681496464</v>
      </c>
      <c r="Q34" s="107">
        <f>'alle Daten'!AH34</f>
        <v>0</v>
      </c>
      <c r="R34" s="106">
        <f>'alle Daten'!AI34</f>
        <v>0</v>
      </c>
      <c r="S34" s="108">
        <f>'alle Daten'!AI34-'alle Daten'!AG34</f>
        <v>0</v>
      </c>
      <c r="T34" s="107">
        <f>'alle Daten'!AL34</f>
        <v>1</v>
      </c>
      <c r="U34" s="106">
        <f>'alle Daten'!AM34</f>
        <v>1.4492753623188406E-2</v>
      </c>
      <c r="V34" s="108">
        <f>'alle Daten'!AM34-'alle Daten'!AK34</f>
        <v>1.4492753623188406E-2</v>
      </c>
    </row>
    <row r="35" spans="2:22" x14ac:dyDescent="0.2">
      <c r="B35" s="216" t="s">
        <v>74</v>
      </c>
      <c r="C35" s="133" t="s">
        <v>73</v>
      </c>
      <c r="D35" s="118" t="s">
        <v>74</v>
      </c>
      <c r="E35" s="104">
        <f>'alle Daten'!F35</f>
        <v>778</v>
      </c>
      <c r="F35" s="104">
        <f>'alle Daten'!J35</f>
        <v>277</v>
      </c>
      <c r="G35" s="106">
        <f>'alle Daten'!N35</f>
        <v>0.35604113110539848</v>
      </c>
      <c r="H35" s="105">
        <f>'alle Daten'!O35</f>
        <v>9.7048325350002795E-2</v>
      </c>
      <c r="I35" s="104">
        <f>'alle Daten'!Q35</f>
        <v>1</v>
      </c>
      <c r="J35" s="141">
        <f>'alle Daten'!U35</f>
        <v>276</v>
      </c>
      <c r="K35" s="107">
        <f>'alle Daten'!Z35</f>
        <v>186</v>
      </c>
      <c r="L35" s="106">
        <f>'alle Daten'!AA35</f>
        <v>0.67391304347826086</v>
      </c>
      <c r="M35" s="108">
        <f>'alle Daten'!AA35-'alle Daten'!Y35</f>
        <v>-9.8179979777553106E-2</v>
      </c>
      <c r="N35" s="107">
        <f>'alle Daten'!AD35</f>
        <v>83</v>
      </c>
      <c r="O35" s="106">
        <f>'alle Daten'!AE35</f>
        <v>0.30072463768115942</v>
      </c>
      <c r="P35" s="108">
        <f>'alle Daten'!AE35-'alle Daten'!AC35</f>
        <v>7.2817660936973366E-2</v>
      </c>
      <c r="Q35" s="107">
        <f>'alle Daten'!AH35</f>
        <v>4</v>
      </c>
      <c r="R35" s="106">
        <f>'alle Daten'!AI35</f>
        <v>1.4492753623188406E-2</v>
      </c>
      <c r="S35" s="108">
        <f>'alle Daten'!AI35-'alle Daten'!AG35</f>
        <v>1.4492753623188406E-2</v>
      </c>
      <c r="T35" s="107">
        <f>'alle Daten'!AL35</f>
        <v>3</v>
      </c>
      <c r="U35" s="106">
        <f>'alle Daten'!AM35</f>
        <v>1.0869565217391304E-2</v>
      </c>
      <c r="V35" s="108">
        <f>'alle Daten'!AM35-'alle Daten'!AK35</f>
        <v>1.0869565217391304E-2</v>
      </c>
    </row>
    <row r="36" spans="2:22" x14ac:dyDescent="0.2">
      <c r="B36" s="216" t="s">
        <v>74</v>
      </c>
      <c r="C36" s="133" t="s">
        <v>75</v>
      </c>
      <c r="D36" s="118" t="s">
        <v>76</v>
      </c>
      <c r="E36" s="104">
        <f>'alle Daten'!F36</f>
        <v>405</v>
      </c>
      <c r="F36" s="104">
        <f>'alle Daten'!J36</f>
        <v>116</v>
      </c>
      <c r="G36" s="106">
        <f>'alle Daten'!N36</f>
        <v>0.28641975308641976</v>
      </c>
      <c r="H36" s="105">
        <f>'alle Daten'!O36</f>
        <v>-4.2251575584908885E-2</v>
      </c>
      <c r="I36" s="104">
        <f>'alle Daten'!Q36</f>
        <v>1</v>
      </c>
      <c r="J36" s="141">
        <f>'alle Daten'!U36</f>
        <v>115</v>
      </c>
      <c r="K36" s="107">
        <f>'alle Daten'!Z36</f>
        <v>81</v>
      </c>
      <c r="L36" s="106">
        <f>'alle Daten'!AA36</f>
        <v>0.70434782608695656</v>
      </c>
      <c r="M36" s="108">
        <f>'alle Daten'!AA36-'alle Daten'!Y36</f>
        <v>-2.2270878949014694E-2</v>
      </c>
      <c r="N36" s="107">
        <f>'alle Daten'!AD36</f>
        <v>31</v>
      </c>
      <c r="O36" s="106">
        <f>'alle Daten'!AE36</f>
        <v>0.26956521739130435</v>
      </c>
      <c r="P36" s="108">
        <f>'alle Daten'!AE36-'alle Daten'!AC36</f>
        <v>-3.8160775727244522E-3</v>
      </c>
      <c r="Q36" s="107">
        <f>'alle Daten'!AH36</f>
        <v>1</v>
      </c>
      <c r="R36" s="106">
        <f>'alle Daten'!AI36</f>
        <v>8.6956521739130436E-3</v>
      </c>
      <c r="S36" s="108">
        <f>'alle Daten'!AI36-'alle Daten'!AG36</f>
        <v>8.6956521739130436E-3</v>
      </c>
      <c r="T36" s="107">
        <f>'alle Daten'!AL36</f>
        <v>2</v>
      </c>
      <c r="U36" s="106">
        <f>'alle Daten'!AM36</f>
        <v>1.7391304347826087E-2</v>
      </c>
      <c r="V36" s="108">
        <f>'alle Daten'!AM36-'alle Daten'!AK36</f>
        <v>1.7391304347826087E-2</v>
      </c>
    </row>
    <row r="37" spans="2:22" x14ac:dyDescent="0.2">
      <c r="B37" s="216" t="s">
        <v>74</v>
      </c>
      <c r="C37" s="133" t="s">
        <v>77</v>
      </c>
      <c r="D37" s="118" t="s">
        <v>78</v>
      </c>
      <c r="E37" s="104">
        <f>'alle Daten'!F37</f>
        <v>126</v>
      </c>
      <c r="F37" s="104">
        <f>'alle Daten'!J37</f>
        <v>63</v>
      </c>
      <c r="G37" s="106">
        <f>'alle Daten'!N37</f>
        <v>0.5</v>
      </c>
      <c r="H37" s="105">
        <f>'alle Daten'!O37</f>
        <v>-0.12204724409448819</v>
      </c>
      <c r="I37" s="104">
        <f>'alle Daten'!Q37</f>
        <v>1</v>
      </c>
      <c r="J37" s="141">
        <f>'alle Daten'!U37</f>
        <v>62</v>
      </c>
      <c r="K37" s="107">
        <f>'alle Daten'!Z37</f>
        <v>39</v>
      </c>
      <c r="L37" s="106">
        <f>'alle Daten'!AA37</f>
        <v>0.62903225806451613</v>
      </c>
      <c r="M37" s="108">
        <f>'alle Daten'!AA37-'alle Daten'!Y37</f>
        <v>-6.7170273581053541E-2</v>
      </c>
      <c r="N37" s="107">
        <f>'alle Daten'!AD37</f>
        <v>21</v>
      </c>
      <c r="O37" s="106">
        <f>'alle Daten'!AE37</f>
        <v>0.33870967741935482</v>
      </c>
      <c r="P37" s="108">
        <f>'alle Daten'!AE37-'alle Daten'!AC37</f>
        <v>3.4912209064924427E-2</v>
      </c>
      <c r="Q37" s="107">
        <f>'alle Daten'!AH37</f>
        <v>2</v>
      </c>
      <c r="R37" s="106">
        <f>'alle Daten'!AI37</f>
        <v>3.2258064516129031E-2</v>
      </c>
      <c r="S37" s="108">
        <f>'alle Daten'!AI37-'alle Daten'!AG37</f>
        <v>3.2258064516129031E-2</v>
      </c>
      <c r="T37" s="107">
        <f>'alle Daten'!AL37</f>
        <v>0</v>
      </c>
      <c r="U37" s="106">
        <f>'alle Daten'!AM37</f>
        <v>0</v>
      </c>
      <c r="V37" s="108">
        <f>'alle Daten'!AM37-'alle Daten'!AK37</f>
        <v>0</v>
      </c>
    </row>
    <row r="38" spans="2:22" x14ac:dyDescent="0.2">
      <c r="B38" s="216" t="s">
        <v>74</v>
      </c>
      <c r="C38" s="133" t="s">
        <v>79</v>
      </c>
      <c r="D38" s="118" t="s">
        <v>80</v>
      </c>
      <c r="E38" s="104">
        <f>'alle Daten'!F38</f>
        <v>362</v>
      </c>
      <c r="F38" s="104">
        <f>'alle Daten'!J38</f>
        <v>173</v>
      </c>
      <c r="G38" s="106">
        <f>'alle Daten'!N38</f>
        <v>0.47790055248618785</v>
      </c>
      <c r="H38" s="105">
        <f>'alle Daten'!O38</f>
        <v>1.0907887449513043E-2</v>
      </c>
      <c r="I38" s="104">
        <f>'alle Daten'!Q38</f>
        <v>1</v>
      </c>
      <c r="J38" s="141">
        <f>'alle Daten'!U38</f>
        <v>172</v>
      </c>
      <c r="K38" s="107">
        <f>'alle Daten'!Z38</f>
        <v>131</v>
      </c>
      <c r="L38" s="106">
        <f>'alle Daten'!AA38</f>
        <v>0.76162790697674421</v>
      </c>
      <c r="M38" s="108">
        <f>'alle Daten'!AA38-'alle Daten'!Y38</f>
        <v>-3.20228866740494E-2</v>
      </c>
      <c r="N38" s="107">
        <f>'alle Daten'!AD38</f>
        <v>38</v>
      </c>
      <c r="O38" s="106">
        <f>'alle Daten'!AE38</f>
        <v>0.22093023255813954</v>
      </c>
      <c r="P38" s="108">
        <f>'alle Daten'!AE38-'alle Daten'!AC38</f>
        <v>1.4581026208933201E-2</v>
      </c>
      <c r="Q38" s="107">
        <f>'alle Daten'!AH38</f>
        <v>1</v>
      </c>
      <c r="R38" s="106">
        <f>'alle Daten'!AI38</f>
        <v>5.8139534883720929E-3</v>
      </c>
      <c r="S38" s="108">
        <f>'alle Daten'!AI38-'alle Daten'!AG38</f>
        <v>5.8139534883720929E-3</v>
      </c>
      <c r="T38" s="107">
        <f>'alle Daten'!AL38</f>
        <v>2</v>
      </c>
      <c r="U38" s="106">
        <f>'alle Daten'!AM38</f>
        <v>1.1627906976744186E-2</v>
      </c>
      <c r="V38" s="108">
        <f>'alle Daten'!AM38-'alle Daten'!AK38</f>
        <v>1.1627906976744186E-2</v>
      </c>
    </row>
    <row r="39" spans="2:22" x14ac:dyDescent="0.2">
      <c r="B39" s="216" t="s">
        <v>74</v>
      </c>
      <c r="C39" s="133" t="s">
        <v>81</v>
      </c>
      <c r="D39" s="118" t="s">
        <v>82</v>
      </c>
      <c r="E39" s="104">
        <f>'alle Daten'!F39</f>
        <v>118</v>
      </c>
      <c r="F39" s="104">
        <f>'alle Daten'!J39</f>
        <v>73</v>
      </c>
      <c r="G39" s="106">
        <f>'alle Daten'!N39</f>
        <v>0.61864406779661019</v>
      </c>
      <c r="H39" s="105">
        <f>'alle Daten'!O39</f>
        <v>6.0310734463276838E-2</v>
      </c>
      <c r="I39" s="104">
        <f>'alle Daten'!Q39</f>
        <v>0</v>
      </c>
      <c r="J39" s="141">
        <f>'alle Daten'!U39</f>
        <v>73</v>
      </c>
      <c r="K39" s="107">
        <f>'alle Daten'!Z39</f>
        <v>51</v>
      </c>
      <c r="L39" s="106">
        <f>'alle Daten'!AA39</f>
        <v>0.69863013698630139</v>
      </c>
      <c r="M39" s="108">
        <f>'alle Daten'!AA39-'alle Daten'!Y39</f>
        <v>4.7114985471149895E-2</v>
      </c>
      <c r="N39" s="107">
        <f>'alle Daten'!AD39</f>
        <v>21</v>
      </c>
      <c r="O39" s="106">
        <f>'alle Daten'!AE39</f>
        <v>0.28767123287671231</v>
      </c>
      <c r="P39" s="108">
        <f>'alle Daten'!AE39-'alle Daten'!AC39</f>
        <v>-6.0813615608136196E-2</v>
      </c>
      <c r="Q39" s="107">
        <f>'alle Daten'!AH39</f>
        <v>1</v>
      </c>
      <c r="R39" s="106">
        <f>'alle Daten'!AI39</f>
        <v>1.3698630136986301E-2</v>
      </c>
      <c r="S39" s="108">
        <f>'alle Daten'!AI39-'alle Daten'!AG39</f>
        <v>1.3698630136986301E-2</v>
      </c>
      <c r="T39" s="107">
        <f>'alle Daten'!AL39</f>
        <v>0</v>
      </c>
      <c r="U39" s="106">
        <f>'alle Daten'!AM39</f>
        <v>0</v>
      </c>
      <c r="V39" s="108">
        <f>'alle Daten'!AM39-'alle Daten'!AK39</f>
        <v>0</v>
      </c>
    </row>
    <row r="40" spans="2:22" x14ac:dyDescent="0.2">
      <c r="B40" s="216" t="s">
        <v>74</v>
      </c>
      <c r="C40" s="133" t="s">
        <v>83</v>
      </c>
      <c r="D40" s="118" t="s">
        <v>84</v>
      </c>
      <c r="E40" s="104">
        <f>'alle Daten'!F40</f>
        <v>160</v>
      </c>
      <c r="F40" s="104">
        <f>'alle Daten'!J40</f>
        <v>51</v>
      </c>
      <c r="G40" s="106">
        <f>'alle Daten'!N40</f>
        <v>0.31874999999999998</v>
      </c>
      <c r="H40" s="105">
        <f>'alle Daten'!O40</f>
        <v>-2.6279239766081874E-2</v>
      </c>
      <c r="I40" s="104">
        <f>'alle Daten'!Q40</f>
        <v>1</v>
      </c>
      <c r="J40" s="141">
        <f>'alle Daten'!U40</f>
        <v>50</v>
      </c>
      <c r="K40" s="107">
        <f>'alle Daten'!Z40</f>
        <v>20</v>
      </c>
      <c r="L40" s="106">
        <f>'alle Daten'!AA40</f>
        <v>0.4</v>
      </c>
      <c r="M40" s="108">
        <f>'alle Daten'!AA40-'alle Daten'!Y40</f>
        <v>1.0169491525423735E-2</v>
      </c>
      <c r="N40" s="107">
        <f>'alle Daten'!AD40</f>
        <v>29</v>
      </c>
      <c r="O40" s="106">
        <f>'alle Daten'!AE40</f>
        <v>0.57999999999999996</v>
      </c>
      <c r="P40" s="108">
        <f>'alle Daten'!AE40-'alle Daten'!AC40</f>
        <v>-3.0169491525423808E-2</v>
      </c>
      <c r="Q40" s="107">
        <f>'alle Daten'!AH40</f>
        <v>0</v>
      </c>
      <c r="R40" s="106">
        <f>'alle Daten'!AI40</f>
        <v>0</v>
      </c>
      <c r="S40" s="108">
        <f>'alle Daten'!AI40-'alle Daten'!AG40</f>
        <v>0</v>
      </c>
      <c r="T40" s="107">
        <f>'alle Daten'!AL40</f>
        <v>1</v>
      </c>
      <c r="U40" s="106">
        <f>'alle Daten'!AM40</f>
        <v>0.02</v>
      </c>
      <c r="V40" s="108">
        <f>'alle Daten'!AM40-'alle Daten'!AK40</f>
        <v>0.02</v>
      </c>
    </row>
    <row r="41" spans="2:22" x14ac:dyDescent="0.2">
      <c r="B41" s="216" t="s">
        <v>74</v>
      </c>
      <c r="C41" s="133" t="s">
        <v>85</v>
      </c>
      <c r="D41" s="118" t="s">
        <v>86</v>
      </c>
      <c r="E41" s="104">
        <f>'alle Daten'!F41</f>
        <v>88</v>
      </c>
      <c r="F41" s="104">
        <f>'alle Daten'!J41</f>
        <v>34</v>
      </c>
      <c r="G41" s="106">
        <f>'alle Daten'!N41</f>
        <v>0.38636363636363635</v>
      </c>
      <c r="H41" s="105">
        <f>'alle Daten'!O41</f>
        <v>-0.17746615087040618</v>
      </c>
      <c r="I41" s="104">
        <f>'alle Daten'!Q41</f>
        <v>0</v>
      </c>
      <c r="J41" s="141">
        <f>'alle Daten'!U41</f>
        <v>34</v>
      </c>
      <c r="K41" s="107">
        <f>'alle Daten'!Z41</f>
        <v>28</v>
      </c>
      <c r="L41" s="106">
        <f>'alle Daten'!AA41</f>
        <v>0.82352941176470584</v>
      </c>
      <c r="M41" s="108">
        <f>'alle Daten'!AA41-'alle Daten'!Y41</f>
        <v>0.16315205327413984</v>
      </c>
      <c r="N41" s="107">
        <f>'alle Daten'!AD41</f>
        <v>5</v>
      </c>
      <c r="O41" s="106">
        <f>'alle Daten'!AE41</f>
        <v>0.14705882352941177</v>
      </c>
      <c r="P41" s="108">
        <f>'alle Daten'!AE41-'alle Daten'!AC41</f>
        <v>-0.19256381798002217</v>
      </c>
      <c r="Q41" s="107">
        <f>'alle Daten'!AH41</f>
        <v>1</v>
      </c>
      <c r="R41" s="106">
        <f>'alle Daten'!AI41</f>
        <v>2.9411764705882353E-2</v>
      </c>
      <c r="S41" s="108">
        <f>'alle Daten'!AI41-'alle Daten'!AG41</f>
        <v>2.9411764705882353E-2</v>
      </c>
      <c r="T41" s="107">
        <f>'alle Daten'!AL41</f>
        <v>0</v>
      </c>
      <c r="U41" s="106">
        <f>'alle Daten'!AM41</f>
        <v>0</v>
      </c>
      <c r="V41" s="108">
        <f>'alle Daten'!AM41-'alle Daten'!AK41</f>
        <v>0</v>
      </c>
    </row>
    <row r="42" spans="2:22" x14ac:dyDescent="0.2">
      <c r="B42" s="216" t="s">
        <v>74</v>
      </c>
      <c r="C42" s="133" t="s">
        <v>87</v>
      </c>
      <c r="D42" s="118" t="s">
        <v>88</v>
      </c>
      <c r="E42" s="104">
        <f>'alle Daten'!F42</f>
        <v>740</v>
      </c>
      <c r="F42" s="104">
        <f>'alle Daten'!J42</f>
        <v>191</v>
      </c>
      <c r="G42" s="106">
        <f>'alle Daten'!N42</f>
        <v>0.25810810810810808</v>
      </c>
      <c r="H42" s="105">
        <f>'alle Daten'!O42</f>
        <v>-0.11822167912593445</v>
      </c>
      <c r="I42" s="104">
        <f>'alle Daten'!Q42</f>
        <v>3</v>
      </c>
      <c r="J42" s="141">
        <f>'alle Daten'!U42</f>
        <v>188</v>
      </c>
      <c r="K42" s="107">
        <f>'alle Daten'!Z42</f>
        <v>146</v>
      </c>
      <c r="L42" s="106">
        <f>'alle Daten'!AA42</f>
        <v>0.77659574468085102</v>
      </c>
      <c r="M42" s="108">
        <f>'alle Daten'!AA42-'alle Daten'!Y42</f>
        <v>-1.477116179396909E-2</v>
      </c>
      <c r="N42" s="107">
        <f>'alle Daten'!AD42</f>
        <v>31</v>
      </c>
      <c r="O42" s="106">
        <f>'alle Daten'!AE42</f>
        <v>0.16489361702127658</v>
      </c>
      <c r="P42" s="108">
        <f>'alle Daten'!AE42-'alle Daten'!AC42</f>
        <v>-4.373947650390328E-2</v>
      </c>
      <c r="Q42" s="107">
        <f>'alle Daten'!AH42</f>
        <v>7</v>
      </c>
      <c r="R42" s="106">
        <f>'alle Daten'!AI42</f>
        <v>3.7234042553191488E-2</v>
      </c>
      <c r="S42" s="108">
        <f>'alle Daten'!AI42-'alle Daten'!AG42</f>
        <v>3.7234042553191488E-2</v>
      </c>
      <c r="T42" s="107">
        <f>'alle Daten'!AL42</f>
        <v>4</v>
      </c>
      <c r="U42" s="106">
        <f>'alle Daten'!AM42</f>
        <v>2.1276595744680851E-2</v>
      </c>
      <c r="V42" s="108">
        <f>'alle Daten'!AM42-'alle Daten'!AK42</f>
        <v>2.1276595744680851E-2</v>
      </c>
    </row>
    <row r="43" spans="2:22" x14ac:dyDescent="0.2">
      <c r="B43" s="216" t="s">
        <v>74</v>
      </c>
      <c r="C43" s="133" t="s">
        <v>89</v>
      </c>
      <c r="D43" s="118" t="s">
        <v>90</v>
      </c>
      <c r="E43" s="104">
        <f>'alle Daten'!F43</f>
        <v>165</v>
      </c>
      <c r="F43" s="104">
        <f>'alle Daten'!J43</f>
        <v>114</v>
      </c>
      <c r="G43" s="106">
        <f>'alle Daten'!N43</f>
        <v>0.69090909090909092</v>
      </c>
      <c r="H43" s="105">
        <f>'alle Daten'!O43</f>
        <v>-1.8085618085618038E-2</v>
      </c>
      <c r="I43" s="104">
        <f>'alle Daten'!Q43</f>
        <v>2</v>
      </c>
      <c r="J43" s="141">
        <f>'alle Daten'!U43</f>
        <v>112</v>
      </c>
      <c r="K43" s="107">
        <f>'alle Daten'!Z43</f>
        <v>84</v>
      </c>
      <c r="L43" s="106">
        <f>'alle Daten'!AA43</f>
        <v>0.75</v>
      </c>
      <c r="M43" s="108">
        <f>'alle Daten'!AA43-'alle Daten'!Y43</f>
        <v>-0.11363636363636365</v>
      </c>
      <c r="N43" s="107">
        <f>'alle Daten'!AD43</f>
        <v>24</v>
      </c>
      <c r="O43" s="106">
        <f>'alle Daten'!AE43</f>
        <v>0.21428571428571427</v>
      </c>
      <c r="P43" s="108">
        <f>'alle Daten'!AE43-'alle Daten'!AC43</f>
        <v>7.792207792207792E-2</v>
      </c>
      <c r="Q43" s="107">
        <f>'alle Daten'!AH43</f>
        <v>4</v>
      </c>
      <c r="R43" s="106">
        <f>'alle Daten'!AI43</f>
        <v>3.5714285714285712E-2</v>
      </c>
      <c r="S43" s="108">
        <f>'alle Daten'!AI43-'alle Daten'!AG43</f>
        <v>3.5714285714285712E-2</v>
      </c>
      <c r="T43" s="107">
        <f>'alle Daten'!AL43</f>
        <v>0</v>
      </c>
      <c r="U43" s="106">
        <f>'alle Daten'!AM43</f>
        <v>0</v>
      </c>
      <c r="V43" s="108">
        <f>'alle Daten'!AM43-'alle Daten'!AK43</f>
        <v>0</v>
      </c>
    </row>
    <row r="44" spans="2:22" x14ac:dyDescent="0.2">
      <c r="B44" s="216" t="s">
        <v>74</v>
      </c>
      <c r="C44" s="133" t="s">
        <v>91</v>
      </c>
      <c r="D44" s="118" t="s">
        <v>92</v>
      </c>
      <c r="E44" s="104">
        <f>'alle Daten'!F44</f>
        <v>486</v>
      </c>
      <c r="F44" s="104">
        <f>'alle Daten'!J44</f>
        <v>150</v>
      </c>
      <c r="G44" s="106">
        <f>'alle Daten'!N44</f>
        <v>0.30864197530864196</v>
      </c>
      <c r="H44" s="105">
        <f>'alle Daten'!O44</f>
        <v>3.3800537676506648E-2</v>
      </c>
      <c r="I44" s="104">
        <f>'alle Daten'!Q44</f>
        <v>4</v>
      </c>
      <c r="J44" s="141">
        <f>'alle Daten'!U44</f>
        <v>146</v>
      </c>
      <c r="K44" s="107">
        <f>'alle Daten'!Z44</f>
        <v>53</v>
      </c>
      <c r="L44" s="106">
        <f>'alle Daten'!AA44</f>
        <v>0.36301369863013699</v>
      </c>
      <c r="M44" s="108">
        <f>'alle Daten'!AA44-'alle Daten'!Y44</f>
        <v>-4.1738013698630061E-3</v>
      </c>
      <c r="N44" s="107">
        <f>'alle Daten'!AD44</f>
        <v>85</v>
      </c>
      <c r="O44" s="106">
        <f>'alle Daten'!AE44</f>
        <v>0.5821917808219178</v>
      </c>
      <c r="P44" s="108">
        <f>'alle Daten'!AE44-'alle Daten'!AC44</f>
        <v>-5.0620719178082196E-2</v>
      </c>
      <c r="Q44" s="107">
        <f>'alle Daten'!AH44</f>
        <v>4</v>
      </c>
      <c r="R44" s="106">
        <f>'alle Daten'!AI44</f>
        <v>2.7397260273972601E-2</v>
      </c>
      <c r="S44" s="108">
        <f>'alle Daten'!AI44-'alle Daten'!AG44</f>
        <v>2.7397260273972601E-2</v>
      </c>
      <c r="T44" s="107">
        <f>'alle Daten'!AL44</f>
        <v>4</v>
      </c>
      <c r="U44" s="106">
        <f>'alle Daten'!AM44</f>
        <v>2.7397260273972601E-2</v>
      </c>
      <c r="V44" s="108">
        <f>'alle Daten'!AM44-'alle Daten'!AK44</f>
        <v>2.7397260273972601E-2</v>
      </c>
    </row>
    <row r="45" spans="2:22" x14ac:dyDescent="0.2">
      <c r="B45" s="216" t="s">
        <v>74</v>
      </c>
      <c r="C45" s="133" t="s">
        <v>93</v>
      </c>
      <c r="D45" s="118" t="s">
        <v>94</v>
      </c>
      <c r="E45" s="104">
        <f>'alle Daten'!F45</f>
        <v>208</v>
      </c>
      <c r="F45" s="104">
        <f>'alle Daten'!J45</f>
        <v>45</v>
      </c>
      <c r="G45" s="106">
        <f>'alle Daten'!N45</f>
        <v>0.21634615384615385</v>
      </c>
      <c r="H45" s="105">
        <f>'alle Daten'!O45</f>
        <v>4.9679487179487197E-2</v>
      </c>
      <c r="I45" s="104">
        <f>'alle Daten'!Q45</f>
        <v>0</v>
      </c>
      <c r="J45" s="141">
        <f>'alle Daten'!U45</f>
        <v>45</v>
      </c>
      <c r="K45" s="107">
        <f>'alle Daten'!Z45</f>
        <v>11</v>
      </c>
      <c r="L45" s="106">
        <f>'alle Daten'!AA45</f>
        <v>0.24444444444444444</v>
      </c>
      <c r="M45" s="108">
        <f>'alle Daten'!AA45-'alle Daten'!Y45</f>
        <v>-0.19999999999999998</v>
      </c>
      <c r="N45" s="107">
        <f>'alle Daten'!AD45</f>
        <v>29</v>
      </c>
      <c r="O45" s="106">
        <f>'alle Daten'!AE45</f>
        <v>0.64444444444444449</v>
      </c>
      <c r="P45" s="108">
        <f>'alle Daten'!AE45-'alle Daten'!AC45</f>
        <v>8.8888888888888906E-2</v>
      </c>
      <c r="Q45" s="107">
        <f>'alle Daten'!AH45</f>
        <v>1</v>
      </c>
      <c r="R45" s="106">
        <f>'alle Daten'!AI45</f>
        <v>2.2222222222222223E-2</v>
      </c>
      <c r="S45" s="108">
        <f>'alle Daten'!AI45-'alle Daten'!AG45</f>
        <v>2.2222222222222223E-2</v>
      </c>
      <c r="T45" s="107">
        <f>'alle Daten'!AL45</f>
        <v>4</v>
      </c>
      <c r="U45" s="106">
        <f>'alle Daten'!AM45</f>
        <v>8.8888888888888892E-2</v>
      </c>
      <c r="V45" s="108">
        <f>'alle Daten'!AM45-'alle Daten'!AK45</f>
        <v>8.8888888888888892E-2</v>
      </c>
    </row>
    <row r="46" spans="2:22" x14ac:dyDescent="0.2">
      <c r="B46" s="216" t="s">
        <v>74</v>
      </c>
      <c r="C46" s="133" t="s">
        <v>95</v>
      </c>
      <c r="D46" s="118" t="s">
        <v>96</v>
      </c>
      <c r="E46" s="104">
        <f>'alle Daten'!F46</f>
        <v>533</v>
      </c>
      <c r="F46" s="104">
        <f>'alle Daten'!J46</f>
        <v>130</v>
      </c>
      <c r="G46" s="106">
        <f>'alle Daten'!N46</f>
        <v>0.24390243902439024</v>
      </c>
      <c r="H46" s="105">
        <f>'alle Daten'!O46</f>
        <v>-2.1980809062856765E-3</v>
      </c>
      <c r="I46" s="104">
        <f>'alle Daten'!Q46</f>
        <v>0</v>
      </c>
      <c r="J46" s="141">
        <f>'alle Daten'!U46</f>
        <v>130</v>
      </c>
      <c r="K46" s="107">
        <f>'alle Daten'!Z46</f>
        <v>43</v>
      </c>
      <c r="L46" s="106">
        <f>'alle Daten'!AA46</f>
        <v>0.33076923076923076</v>
      </c>
      <c r="M46" s="108">
        <f>'alle Daten'!AA46-'alle Daten'!Y46</f>
        <v>-5.2209492635024557E-2</v>
      </c>
      <c r="N46" s="107">
        <f>'alle Daten'!AD46</f>
        <v>80</v>
      </c>
      <c r="O46" s="106">
        <f>'alle Daten'!AE46</f>
        <v>0.61538461538461542</v>
      </c>
      <c r="P46" s="108">
        <f>'alle Daten'!AE46-'alle Daten'!AC46</f>
        <v>-1.6366612111292644E-3</v>
      </c>
      <c r="Q46" s="107">
        <f>'alle Daten'!AH46</f>
        <v>3</v>
      </c>
      <c r="R46" s="106">
        <f>'alle Daten'!AI46</f>
        <v>2.3076923076923078E-2</v>
      </c>
      <c r="S46" s="108">
        <f>'alle Daten'!AI46-'alle Daten'!AG46</f>
        <v>2.3076923076923078E-2</v>
      </c>
      <c r="T46" s="107">
        <f>'alle Daten'!AL46</f>
        <v>4</v>
      </c>
      <c r="U46" s="106">
        <f>'alle Daten'!AM46</f>
        <v>3.0769230769230771E-2</v>
      </c>
      <c r="V46" s="108">
        <f>'alle Daten'!AM46-'alle Daten'!AK46</f>
        <v>3.0769230769230771E-2</v>
      </c>
    </row>
    <row r="47" spans="2:22" x14ac:dyDescent="0.2">
      <c r="B47" s="216" t="s">
        <v>74</v>
      </c>
      <c r="C47" s="133" t="s">
        <v>97</v>
      </c>
      <c r="D47" s="118" t="s">
        <v>98</v>
      </c>
      <c r="E47" s="104">
        <f>'alle Daten'!F47</f>
        <v>303</v>
      </c>
      <c r="F47" s="104">
        <f>'alle Daten'!J47</f>
        <v>147</v>
      </c>
      <c r="G47" s="106">
        <f>'alle Daten'!N47</f>
        <v>0.48514851485148514</v>
      </c>
      <c r="H47" s="105">
        <f>'alle Daten'!O47</f>
        <v>8.6867712559221544E-2</v>
      </c>
      <c r="I47" s="104">
        <f>'alle Daten'!Q47</f>
        <v>0</v>
      </c>
      <c r="J47" s="141">
        <f>'alle Daten'!U47</f>
        <v>147</v>
      </c>
      <c r="K47" s="107">
        <f>'alle Daten'!Z47</f>
        <v>97</v>
      </c>
      <c r="L47" s="106">
        <f>'alle Daten'!AA47</f>
        <v>0.65986394557823125</v>
      </c>
      <c r="M47" s="108">
        <f>'alle Daten'!AA47-'alle Daten'!Y47</f>
        <v>3.3964665002691685E-2</v>
      </c>
      <c r="N47" s="107">
        <f>'alle Daten'!AD47</f>
        <v>50</v>
      </c>
      <c r="O47" s="106">
        <f>'alle Daten'!AE47</f>
        <v>0.3401360544217687</v>
      </c>
      <c r="P47" s="108">
        <f>'alle Daten'!AE47-'alle Daten'!AC47</f>
        <v>-3.3964665002691741E-2</v>
      </c>
      <c r="Q47" s="107">
        <f>'alle Daten'!AH47</f>
        <v>0</v>
      </c>
      <c r="R47" s="106">
        <f>'alle Daten'!AI47</f>
        <v>0</v>
      </c>
      <c r="S47" s="108">
        <f>'alle Daten'!AI47-'alle Daten'!AG47</f>
        <v>0</v>
      </c>
      <c r="T47" s="107">
        <f>'alle Daten'!AL47</f>
        <v>0</v>
      </c>
      <c r="U47" s="106">
        <f>'alle Daten'!AM47</f>
        <v>0</v>
      </c>
      <c r="V47" s="108">
        <f>'alle Daten'!AM47-'alle Daten'!AK47</f>
        <v>0</v>
      </c>
    </row>
    <row r="48" spans="2:22" x14ac:dyDescent="0.2">
      <c r="B48" s="216" t="s">
        <v>74</v>
      </c>
      <c r="C48" s="133" t="s">
        <v>99</v>
      </c>
      <c r="D48" s="118" t="s">
        <v>100</v>
      </c>
      <c r="E48" s="104">
        <f>'alle Daten'!F48</f>
        <v>232</v>
      </c>
      <c r="F48" s="104">
        <f>'alle Daten'!J48</f>
        <v>99</v>
      </c>
      <c r="G48" s="106">
        <f>'alle Daten'!N48</f>
        <v>0.42672413793103448</v>
      </c>
      <c r="H48" s="105">
        <f>'alle Daten'!O48</f>
        <v>3.320561941251593E-2</v>
      </c>
      <c r="I48" s="104">
        <f>'alle Daten'!Q48</f>
        <v>3</v>
      </c>
      <c r="J48" s="141">
        <f>'alle Daten'!U48</f>
        <v>96</v>
      </c>
      <c r="K48" s="107">
        <f>'alle Daten'!Z48</f>
        <v>21</v>
      </c>
      <c r="L48" s="106">
        <f>'alle Daten'!AA48</f>
        <v>0.21875</v>
      </c>
      <c r="M48" s="108">
        <f>'alle Daten'!AA48-'alle Daten'!Y48</f>
        <v>-0.19088855421686746</v>
      </c>
      <c r="N48" s="107">
        <f>'alle Daten'!AD48</f>
        <v>46</v>
      </c>
      <c r="O48" s="106">
        <f>'alle Daten'!AE48</f>
        <v>0.47916666666666669</v>
      </c>
      <c r="P48" s="108">
        <f>'alle Daten'!AE48-'alle Daten'!AC48</f>
        <v>-0.11119477911646586</v>
      </c>
      <c r="Q48" s="107">
        <f>'alle Daten'!AH48</f>
        <v>27</v>
      </c>
      <c r="R48" s="106">
        <f>'alle Daten'!AI48</f>
        <v>0.28125</v>
      </c>
      <c r="S48" s="108">
        <f>'alle Daten'!AI48-'alle Daten'!AG48</f>
        <v>0.28125</v>
      </c>
      <c r="T48" s="107">
        <f>'alle Daten'!AL48</f>
        <v>2</v>
      </c>
      <c r="U48" s="106">
        <f>'alle Daten'!AM48</f>
        <v>2.0833333333333332E-2</v>
      </c>
      <c r="V48" s="108">
        <f>'alle Daten'!AM48-'alle Daten'!AK48</f>
        <v>2.0833333333333332E-2</v>
      </c>
    </row>
    <row r="49" spans="2:22" x14ac:dyDescent="0.2">
      <c r="B49" s="216" t="s">
        <v>74</v>
      </c>
      <c r="C49" s="133" t="s">
        <v>101</v>
      </c>
      <c r="D49" s="118" t="s">
        <v>102</v>
      </c>
      <c r="E49" s="104">
        <f>'alle Daten'!F49</f>
        <v>171</v>
      </c>
      <c r="F49" s="104">
        <f>'alle Daten'!J49</f>
        <v>53</v>
      </c>
      <c r="G49" s="106">
        <f>'alle Daten'!N49</f>
        <v>0.30994152046783624</v>
      </c>
      <c r="H49" s="105">
        <f>'alle Daten'!O49</f>
        <v>-8.0863077233313208E-2</v>
      </c>
      <c r="I49" s="104">
        <f>'alle Daten'!Q49</f>
        <v>0</v>
      </c>
      <c r="J49" s="141">
        <f>'alle Daten'!U49</f>
        <v>53</v>
      </c>
      <c r="K49" s="107">
        <f>'alle Daten'!Z49</f>
        <v>41</v>
      </c>
      <c r="L49" s="106">
        <f>'alle Daten'!AA49</f>
        <v>0.77358490566037741</v>
      </c>
      <c r="M49" s="108">
        <f>'alle Daten'!AA49-'alle Daten'!Y49</f>
        <v>9.6661828737300448E-2</v>
      </c>
      <c r="N49" s="107">
        <f>'alle Daten'!AD49</f>
        <v>10</v>
      </c>
      <c r="O49" s="106">
        <f>'alle Daten'!AE49</f>
        <v>0.18867924528301888</v>
      </c>
      <c r="P49" s="108">
        <f>'alle Daten'!AE49-'alle Daten'!AC49</f>
        <v>-0.13439767779390421</v>
      </c>
      <c r="Q49" s="107">
        <f>'alle Daten'!AH49</f>
        <v>1</v>
      </c>
      <c r="R49" s="106">
        <f>'alle Daten'!AI49</f>
        <v>1.8867924528301886E-2</v>
      </c>
      <c r="S49" s="108">
        <f>'alle Daten'!AI49-'alle Daten'!AG49</f>
        <v>1.8867924528301886E-2</v>
      </c>
      <c r="T49" s="107">
        <f>'alle Daten'!AL49</f>
        <v>1</v>
      </c>
      <c r="U49" s="106">
        <f>'alle Daten'!AM49</f>
        <v>1.8867924528301886E-2</v>
      </c>
      <c r="V49" s="108">
        <f>'alle Daten'!AM49-'alle Daten'!AK49</f>
        <v>1.8867924528301886E-2</v>
      </c>
    </row>
    <row r="50" spans="2:22" x14ac:dyDescent="0.2">
      <c r="B50" s="216" t="s">
        <v>74</v>
      </c>
      <c r="C50" s="133" t="s">
        <v>103</v>
      </c>
      <c r="D50" s="118" t="s">
        <v>104</v>
      </c>
      <c r="E50" s="104">
        <f>'alle Daten'!F50</f>
        <v>373</v>
      </c>
      <c r="F50" s="104">
        <f>'alle Daten'!J50</f>
        <v>135</v>
      </c>
      <c r="G50" s="106">
        <f>'alle Daten'!N50</f>
        <v>0.36193029490616624</v>
      </c>
      <c r="H50" s="105">
        <f>'alle Daten'!O50</f>
        <v>-3.092684795097661E-2</v>
      </c>
      <c r="I50" s="104">
        <f>'alle Daten'!Q50</f>
        <v>0</v>
      </c>
      <c r="J50" s="141">
        <f>'alle Daten'!U50</f>
        <v>135</v>
      </c>
      <c r="K50" s="107">
        <f>'alle Daten'!Z50</f>
        <v>86</v>
      </c>
      <c r="L50" s="106">
        <f>'alle Daten'!AA50</f>
        <v>0.63703703703703707</v>
      </c>
      <c r="M50" s="108">
        <f>'alle Daten'!AA50-'alle Daten'!Y50</f>
        <v>7.8979641893549557E-3</v>
      </c>
      <c r="N50" s="107">
        <f>'alle Daten'!AD50</f>
        <v>32</v>
      </c>
      <c r="O50" s="106">
        <f>'alle Daten'!AE50</f>
        <v>0.23703703703703705</v>
      </c>
      <c r="P50" s="108">
        <f>'alle Daten'!AE50-'alle Daten'!AC50</f>
        <v>-0.13382389011528084</v>
      </c>
      <c r="Q50" s="107">
        <f>'alle Daten'!AH50</f>
        <v>17</v>
      </c>
      <c r="R50" s="106">
        <f>'alle Daten'!AI50</f>
        <v>0.12592592592592591</v>
      </c>
      <c r="S50" s="108">
        <f>'alle Daten'!AI50-'alle Daten'!AG50</f>
        <v>0.12592592592592591</v>
      </c>
      <c r="T50" s="107">
        <f>'alle Daten'!AL50</f>
        <v>0</v>
      </c>
      <c r="U50" s="106">
        <f>'alle Daten'!AM50</f>
        <v>0</v>
      </c>
      <c r="V50" s="108">
        <f>'alle Daten'!AM50-'alle Daten'!AK50</f>
        <v>0</v>
      </c>
    </row>
    <row r="51" spans="2:22" x14ac:dyDescent="0.2">
      <c r="B51" s="216" t="s">
        <v>74</v>
      </c>
      <c r="C51" s="133" t="s">
        <v>105</v>
      </c>
      <c r="D51" s="118" t="s">
        <v>106</v>
      </c>
      <c r="E51" s="104">
        <f>'alle Daten'!F51</f>
        <v>619</v>
      </c>
      <c r="F51" s="104">
        <f>'alle Daten'!J51</f>
        <v>82</v>
      </c>
      <c r="G51" s="106">
        <f>'alle Daten'!N51</f>
        <v>0.13247172859450726</v>
      </c>
      <c r="H51" s="105">
        <f>'alle Daten'!O51</f>
        <v>-0.11089800619488432</v>
      </c>
      <c r="I51" s="104">
        <f>'alle Daten'!Q51</f>
        <v>0</v>
      </c>
      <c r="J51" s="141">
        <f>'alle Daten'!U51</f>
        <v>82</v>
      </c>
      <c r="K51" s="107">
        <f>'alle Daten'!Z51</f>
        <v>57</v>
      </c>
      <c r="L51" s="106">
        <f>'alle Daten'!AA51</f>
        <v>0.69512195121951215</v>
      </c>
      <c r="M51" s="108">
        <f>'alle Daten'!AA51-'alle Daten'!Y51</f>
        <v>0.29127579737335829</v>
      </c>
      <c r="N51" s="107">
        <f>'alle Daten'!AD51</f>
        <v>22</v>
      </c>
      <c r="O51" s="106">
        <f>'alle Daten'!AE51</f>
        <v>0.26829268292682928</v>
      </c>
      <c r="P51" s="108">
        <f>'alle Daten'!AE51-'alle Daten'!AC51</f>
        <v>-0.32786116322701686</v>
      </c>
      <c r="Q51" s="107">
        <f>'alle Daten'!AH51</f>
        <v>1</v>
      </c>
      <c r="R51" s="106">
        <f>'alle Daten'!AI51</f>
        <v>1.2195121951219513E-2</v>
      </c>
      <c r="S51" s="108">
        <f>'alle Daten'!AI51-'alle Daten'!AG51</f>
        <v>1.2195121951219513E-2</v>
      </c>
      <c r="T51" s="107">
        <f>'alle Daten'!AL51</f>
        <v>2</v>
      </c>
      <c r="U51" s="106">
        <f>'alle Daten'!AM51</f>
        <v>2.4390243902439025E-2</v>
      </c>
      <c r="V51" s="108">
        <f>'alle Daten'!AM51-'alle Daten'!AK51</f>
        <v>2.4390243902439025E-2</v>
      </c>
    </row>
    <row r="52" spans="2:22" x14ac:dyDescent="0.2">
      <c r="B52" s="216" t="s">
        <v>74</v>
      </c>
      <c r="C52" s="133" t="s">
        <v>107</v>
      </c>
      <c r="D52" s="118" t="s">
        <v>108</v>
      </c>
      <c r="E52" s="104">
        <f>'alle Daten'!F52</f>
        <v>356</v>
      </c>
      <c r="F52" s="104">
        <f>'alle Daten'!J52</f>
        <v>91</v>
      </c>
      <c r="G52" s="106">
        <f>'alle Daten'!N52</f>
        <v>0.2556179775280899</v>
      </c>
      <c r="H52" s="105">
        <f>'alle Daten'!O52</f>
        <v>-2.5802787499232482E-2</v>
      </c>
      <c r="I52" s="104">
        <f>'alle Daten'!Q52</f>
        <v>1</v>
      </c>
      <c r="J52" s="141">
        <f>'alle Daten'!U52</f>
        <v>90</v>
      </c>
      <c r="K52" s="107">
        <f>'alle Daten'!Z52</f>
        <v>40</v>
      </c>
      <c r="L52" s="106">
        <f>'alle Daten'!AA52</f>
        <v>0.44444444444444442</v>
      </c>
      <c r="M52" s="108">
        <f>'alle Daten'!AA52-'alle Daten'!Y52</f>
        <v>-0.17320261437908502</v>
      </c>
      <c r="N52" s="107">
        <f>'alle Daten'!AD52</f>
        <v>45</v>
      </c>
      <c r="O52" s="106">
        <f>'alle Daten'!AE52</f>
        <v>0.5</v>
      </c>
      <c r="P52" s="108">
        <f>'alle Daten'!AE52-'alle Daten'!AC52</f>
        <v>0.11764705882352944</v>
      </c>
      <c r="Q52" s="107">
        <f>'alle Daten'!AH52</f>
        <v>4</v>
      </c>
      <c r="R52" s="106">
        <f>'alle Daten'!AI52</f>
        <v>4.4444444444444446E-2</v>
      </c>
      <c r="S52" s="108">
        <f>'alle Daten'!AI52-'alle Daten'!AG52</f>
        <v>4.4444444444444446E-2</v>
      </c>
      <c r="T52" s="107">
        <f>'alle Daten'!AL52</f>
        <v>1</v>
      </c>
      <c r="U52" s="106">
        <f>'alle Daten'!AM52</f>
        <v>1.1111111111111112E-2</v>
      </c>
      <c r="V52" s="108">
        <f>'alle Daten'!AM52-'alle Daten'!AK52</f>
        <v>1.1111111111111112E-2</v>
      </c>
    </row>
    <row r="53" spans="2:22" x14ac:dyDescent="0.2">
      <c r="B53" s="216" t="s">
        <v>74</v>
      </c>
      <c r="C53" s="133" t="s">
        <v>109</v>
      </c>
      <c r="D53" s="118" t="s">
        <v>110</v>
      </c>
      <c r="E53" s="104">
        <f>'alle Daten'!F53</f>
        <v>329</v>
      </c>
      <c r="F53" s="104">
        <f>'alle Daten'!J53</f>
        <v>139</v>
      </c>
      <c r="G53" s="106">
        <f>'alle Daten'!N53</f>
        <v>0.42249240121580545</v>
      </c>
      <c r="H53" s="105">
        <f>'alle Daten'!O53</f>
        <v>-4.7452953975451406E-2</v>
      </c>
      <c r="I53" s="104">
        <f>'alle Daten'!Q53</f>
        <v>1</v>
      </c>
      <c r="J53" s="141">
        <f>'alle Daten'!U53</f>
        <v>138</v>
      </c>
      <c r="K53" s="107">
        <f>'alle Daten'!Z53</f>
        <v>108</v>
      </c>
      <c r="L53" s="106">
        <f>'alle Daten'!AA53</f>
        <v>0.78260869565217395</v>
      </c>
      <c r="M53" s="108">
        <f>'alle Daten'!AA53-'alle Daten'!Y53</f>
        <v>-9.4584286803966355E-2</v>
      </c>
      <c r="N53" s="107">
        <f>'alle Daten'!AD53</f>
        <v>26</v>
      </c>
      <c r="O53" s="106">
        <f>'alle Daten'!AE53</f>
        <v>0.18840579710144928</v>
      </c>
      <c r="P53" s="108">
        <f>'alle Daten'!AE53-'alle Daten'!AC53</f>
        <v>6.5598779557589637E-2</v>
      </c>
      <c r="Q53" s="107">
        <f>'alle Daten'!AH53</f>
        <v>4</v>
      </c>
      <c r="R53" s="106">
        <f>'alle Daten'!AI53</f>
        <v>2.8985507246376812E-2</v>
      </c>
      <c r="S53" s="108">
        <f>'alle Daten'!AI53-'alle Daten'!AG53</f>
        <v>2.8985507246376812E-2</v>
      </c>
      <c r="T53" s="107">
        <f>'alle Daten'!AL53</f>
        <v>0</v>
      </c>
      <c r="U53" s="106">
        <f>'alle Daten'!AM53</f>
        <v>0</v>
      </c>
      <c r="V53" s="108">
        <f>'alle Daten'!AM53-'alle Daten'!AK53</f>
        <v>0</v>
      </c>
    </row>
    <row r="54" spans="2:22" x14ac:dyDescent="0.2">
      <c r="B54" s="216" t="s">
        <v>74</v>
      </c>
      <c r="C54" s="133" t="s">
        <v>111</v>
      </c>
      <c r="D54" s="118" t="s">
        <v>112</v>
      </c>
      <c r="E54" s="104">
        <f>'alle Daten'!F54</f>
        <v>592</v>
      </c>
      <c r="F54" s="104">
        <f>'alle Daten'!J54</f>
        <v>208</v>
      </c>
      <c r="G54" s="106">
        <f>'alle Daten'!N54</f>
        <v>0.35135135135135137</v>
      </c>
      <c r="H54" s="105">
        <f>'alle Daten'!O54</f>
        <v>5.9249806298711238E-4</v>
      </c>
      <c r="I54" s="104">
        <f>'alle Daten'!Q54</f>
        <v>3</v>
      </c>
      <c r="J54" s="141">
        <f>'alle Daten'!U54</f>
        <v>205</v>
      </c>
      <c r="K54" s="107">
        <f>'alle Daten'!Z54</f>
        <v>171</v>
      </c>
      <c r="L54" s="106">
        <f>'alle Daten'!AA54</f>
        <v>0.8341463414634146</v>
      </c>
      <c r="M54" s="108">
        <f>'alle Daten'!AA54-'alle Daten'!Y54</f>
        <v>-3.7140787249456686E-2</v>
      </c>
      <c r="N54" s="107">
        <f>'alle Daten'!AD54</f>
        <v>17</v>
      </c>
      <c r="O54" s="106">
        <f>'alle Daten'!AE54</f>
        <v>8.2926829268292687E-2</v>
      </c>
      <c r="P54" s="108">
        <f>'alle Daten'!AE54-'alle Daten'!AC54</f>
        <v>-4.5786042018836029E-2</v>
      </c>
      <c r="Q54" s="107">
        <f>'alle Daten'!AH54</f>
        <v>15</v>
      </c>
      <c r="R54" s="106">
        <f>'alle Daten'!AI54</f>
        <v>7.3170731707317069E-2</v>
      </c>
      <c r="S54" s="108">
        <f>'alle Daten'!AI54-'alle Daten'!AG54</f>
        <v>7.3170731707317069E-2</v>
      </c>
      <c r="T54" s="107">
        <f>'alle Daten'!AL54</f>
        <v>2</v>
      </c>
      <c r="U54" s="106">
        <f>'alle Daten'!AM54</f>
        <v>9.7560975609756097E-3</v>
      </c>
      <c r="V54" s="108">
        <f>'alle Daten'!AM54-'alle Daten'!AK54</f>
        <v>9.7560975609756097E-3</v>
      </c>
    </row>
    <row r="55" spans="2:22" x14ac:dyDescent="0.2">
      <c r="B55" s="216" t="s">
        <v>74</v>
      </c>
      <c r="C55" s="133" t="s">
        <v>113</v>
      </c>
      <c r="D55" s="118" t="s">
        <v>114</v>
      </c>
      <c r="E55" s="104">
        <f>'alle Daten'!F55</f>
        <v>33</v>
      </c>
      <c r="F55" s="104">
        <f>'alle Daten'!J55</f>
        <v>12</v>
      </c>
      <c r="G55" s="106">
        <f>'alle Daten'!N55</f>
        <v>0.36363636363636365</v>
      </c>
      <c r="H55" s="105">
        <f>'alle Daten'!O55</f>
        <v>6.0606060606060608E-2</v>
      </c>
      <c r="I55" s="104">
        <f>'alle Daten'!Q55</f>
        <v>0</v>
      </c>
      <c r="J55" s="141">
        <f>'alle Daten'!U55</f>
        <v>12</v>
      </c>
      <c r="K55" s="107">
        <f>'alle Daten'!Z55</f>
        <v>3</v>
      </c>
      <c r="L55" s="106">
        <f>'alle Daten'!AA55</f>
        <v>0.25</v>
      </c>
      <c r="M55" s="108">
        <f>'alle Daten'!AA55-'alle Daten'!Y55</f>
        <v>0.15</v>
      </c>
      <c r="N55" s="107">
        <f>'alle Daten'!AD55</f>
        <v>9</v>
      </c>
      <c r="O55" s="106">
        <f>'alle Daten'!AE55</f>
        <v>0.75</v>
      </c>
      <c r="P55" s="108">
        <f>'alle Daten'!AE55-'alle Daten'!AC55</f>
        <v>-0.15000000000000002</v>
      </c>
      <c r="Q55" s="107">
        <f>'alle Daten'!AH55</f>
        <v>0</v>
      </c>
      <c r="R55" s="106">
        <f>'alle Daten'!AI55</f>
        <v>0</v>
      </c>
      <c r="S55" s="108">
        <f>'alle Daten'!AI55-'alle Daten'!AG55</f>
        <v>0</v>
      </c>
      <c r="T55" s="107">
        <f>'alle Daten'!AL55</f>
        <v>0</v>
      </c>
      <c r="U55" s="106">
        <f>'alle Daten'!AM55</f>
        <v>0</v>
      </c>
      <c r="V55" s="108">
        <f>'alle Daten'!AM55-'alle Daten'!AK55</f>
        <v>0</v>
      </c>
    </row>
    <row r="56" spans="2:22" x14ac:dyDescent="0.2">
      <c r="B56" s="216" t="s">
        <v>74</v>
      </c>
      <c r="C56" s="133" t="s">
        <v>115</v>
      </c>
      <c r="D56" s="118" t="s">
        <v>116</v>
      </c>
      <c r="E56" s="104">
        <f>'alle Daten'!F56</f>
        <v>195</v>
      </c>
      <c r="F56" s="104">
        <f>'alle Daten'!J56</f>
        <v>60</v>
      </c>
      <c r="G56" s="106">
        <f>'alle Daten'!N56</f>
        <v>0.30769230769230771</v>
      </c>
      <c r="H56" s="105">
        <f>'alle Daten'!O56</f>
        <v>2.1348695357505942E-2</v>
      </c>
      <c r="I56" s="104">
        <f>'alle Daten'!Q56</f>
        <v>0</v>
      </c>
      <c r="J56" s="141">
        <f>'alle Daten'!U56</f>
        <v>60</v>
      </c>
      <c r="K56" s="107">
        <f>'alle Daten'!Z56</f>
        <v>37</v>
      </c>
      <c r="L56" s="106">
        <f>'alle Daten'!AA56</f>
        <v>0.6166666666666667</v>
      </c>
      <c r="M56" s="108">
        <f>'alle Daten'!AA56-'alle Daten'!Y56</f>
        <v>1.6666666666666718E-2</v>
      </c>
      <c r="N56" s="107">
        <f>'alle Daten'!AD56</f>
        <v>18</v>
      </c>
      <c r="O56" s="106">
        <f>'alle Daten'!AE56</f>
        <v>0.3</v>
      </c>
      <c r="P56" s="108">
        <f>'alle Daten'!AE56-'alle Daten'!AC56</f>
        <v>-0.10000000000000003</v>
      </c>
      <c r="Q56" s="107">
        <f>'alle Daten'!AH56</f>
        <v>3</v>
      </c>
      <c r="R56" s="106">
        <f>'alle Daten'!AI56</f>
        <v>0.05</v>
      </c>
      <c r="S56" s="108">
        <f>'alle Daten'!AI56-'alle Daten'!AG56</f>
        <v>0.05</v>
      </c>
      <c r="T56" s="107">
        <f>'alle Daten'!AL56</f>
        <v>2</v>
      </c>
      <c r="U56" s="106">
        <f>'alle Daten'!AM56</f>
        <v>3.3333333333333333E-2</v>
      </c>
      <c r="V56" s="108">
        <f>'alle Daten'!AM56-'alle Daten'!AK56</f>
        <v>3.3333333333333333E-2</v>
      </c>
    </row>
    <row r="57" spans="2:22" x14ac:dyDescent="0.2">
      <c r="B57" s="216" t="s">
        <v>124</v>
      </c>
      <c r="C57" s="133" t="s">
        <v>117</v>
      </c>
      <c r="D57" s="118" t="s">
        <v>118</v>
      </c>
      <c r="E57" s="104">
        <f>'alle Daten'!F57</f>
        <v>591</v>
      </c>
      <c r="F57" s="104">
        <f>'alle Daten'!J57</f>
        <v>148</v>
      </c>
      <c r="G57" s="106">
        <f>'alle Daten'!N57</f>
        <v>0.25042301184433163</v>
      </c>
      <c r="H57" s="105">
        <f>'alle Daten'!O57</f>
        <v>-2.2878725912382436E-2</v>
      </c>
      <c r="I57" s="104">
        <f>'alle Daten'!Q57</f>
        <v>4</v>
      </c>
      <c r="J57" s="141">
        <f>'alle Daten'!U57</f>
        <v>144</v>
      </c>
      <c r="K57" s="107">
        <f>'alle Daten'!Z57</f>
        <v>84</v>
      </c>
      <c r="L57" s="106">
        <f>'alle Daten'!AA57</f>
        <v>0.58333333333333337</v>
      </c>
      <c r="M57" s="108">
        <f>'alle Daten'!AA57-'alle Daten'!Y57</f>
        <v>9.5381526104417691E-2</v>
      </c>
      <c r="N57" s="107">
        <f>'alle Daten'!AD57</f>
        <v>56</v>
      </c>
      <c r="O57" s="106">
        <f>'alle Daten'!AE57</f>
        <v>0.3888888888888889</v>
      </c>
      <c r="P57" s="108">
        <f>'alle Daten'!AE57-'alle Daten'!AC57</f>
        <v>-0.12315930388219548</v>
      </c>
      <c r="Q57" s="107">
        <f>'alle Daten'!AH57</f>
        <v>4</v>
      </c>
      <c r="R57" s="106">
        <f>'alle Daten'!AI57</f>
        <v>2.7777777777777776E-2</v>
      </c>
      <c r="S57" s="108">
        <f>'alle Daten'!AI57-'alle Daten'!AG57</f>
        <v>2.7777777777777776E-2</v>
      </c>
      <c r="T57" s="107">
        <f>'alle Daten'!AL57</f>
        <v>0</v>
      </c>
      <c r="U57" s="106">
        <f>'alle Daten'!AM57</f>
        <v>0</v>
      </c>
      <c r="V57" s="108">
        <f>'alle Daten'!AM57-'alle Daten'!AK57</f>
        <v>0</v>
      </c>
    </row>
    <row r="58" spans="2:22" x14ac:dyDescent="0.2">
      <c r="B58" s="216" t="s">
        <v>124</v>
      </c>
      <c r="C58" s="133" t="s">
        <v>119</v>
      </c>
      <c r="D58" s="118" t="s">
        <v>120</v>
      </c>
      <c r="E58" s="104">
        <f>'alle Daten'!F58</f>
        <v>348</v>
      </c>
      <c r="F58" s="104">
        <f>'alle Daten'!J58</f>
        <v>140</v>
      </c>
      <c r="G58" s="106">
        <f>'alle Daten'!N58</f>
        <v>0.40229885057471265</v>
      </c>
      <c r="H58" s="105">
        <f>'alle Daten'!O58</f>
        <v>7.7902067732889602E-2</v>
      </c>
      <c r="I58" s="104">
        <f>'alle Daten'!Q58</f>
        <v>3</v>
      </c>
      <c r="J58" s="141">
        <f>'alle Daten'!U58</f>
        <v>137</v>
      </c>
      <c r="K58" s="107">
        <f>'alle Daten'!Z58</f>
        <v>67</v>
      </c>
      <c r="L58" s="106">
        <f>'alle Daten'!AA58</f>
        <v>0.48905109489051096</v>
      </c>
      <c r="M58" s="108">
        <f>'alle Daten'!AA58-'alle Daten'!Y58</f>
        <v>-6.1796362736607657E-2</v>
      </c>
      <c r="N58" s="107">
        <f>'alle Daten'!AD58</f>
        <v>54</v>
      </c>
      <c r="O58" s="106">
        <f>'alle Daten'!AE58</f>
        <v>0.39416058394160586</v>
      </c>
      <c r="P58" s="108">
        <f>'alle Daten'!AE58-'alle Daten'!AC58</f>
        <v>-5.4991958431275523E-2</v>
      </c>
      <c r="Q58" s="107">
        <f>'alle Daten'!AH58</f>
        <v>16</v>
      </c>
      <c r="R58" s="106">
        <f>'alle Daten'!AI58</f>
        <v>0.11678832116788321</v>
      </c>
      <c r="S58" s="108">
        <f>'alle Daten'!AI58-'alle Daten'!AG58</f>
        <v>0.11678832116788321</v>
      </c>
      <c r="T58" s="107">
        <f>'alle Daten'!AL58</f>
        <v>0</v>
      </c>
      <c r="U58" s="106">
        <f>'alle Daten'!AM58</f>
        <v>0</v>
      </c>
      <c r="V58" s="108">
        <f>'alle Daten'!AM58-'alle Daten'!AK58</f>
        <v>0</v>
      </c>
    </row>
    <row r="59" spans="2:22" x14ac:dyDescent="0.2">
      <c r="B59" s="216" t="s">
        <v>124</v>
      </c>
      <c r="C59" s="133" t="s">
        <v>121</v>
      </c>
      <c r="D59" s="118" t="s">
        <v>122</v>
      </c>
      <c r="E59" s="104">
        <f>'alle Daten'!F59</f>
        <v>424</v>
      </c>
      <c r="F59" s="104">
        <f>'alle Daten'!J59</f>
        <v>87</v>
      </c>
      <c r="G59" s="106">
        <f>'alle Daten'!N59</f>
        <v>0.20518867924528303</v>
      </c>
      <c r="H59" s="105">
        <f>'alle Daten'!O59</f>
        <v>-3.7940284813913594E-2</v>
      </c>
      <c r="I59" s="104">
        <f>'alle Daten'!Q59</f>
        <v>0</v>
      </c>
      <c r="J59" s="141">
        <f>'alle Daten'!U59</f>
        <v>87</v>
      </c>
      <c r="K59" s="107">
        <f>'alle Daten'!Z59</f>
        <v>52</v>
      </c>
      <c r="L59" s="106">
        <f>'alle Daten'!AA59</f>
        <v>0.5977011494252874</v>
      </c>
      <c r="M59" s="108">
        <f>'alle Daten'!AA59-'alle Daten'!Y59</f>
        <v>-1.9690154922538672E-2</v>
      </c>
      <c r="N59" s="107">
        <f>'alle Daten'!AD59</f>
        <v>31</v>
      </c>
      <c r="O59" s="106">
        <f>'alle Daten'!AE59</f>
        <v>0.35632183908045978</v>
      </c>
      <c r="P59" s="108">
        <f>'alle Daten'!AE59-'alle Daten'!AC59</f>
        <v>-2.6286856571714146E-2</v>
      </c>
      <c r="Q59" s="107">
        <f>'alle Daten'!AH59</f>
        <v>4</v>
      </c>
      <c r="R59" s="106">
        <f>'alle Daten'!AI59</f>
        <v>4.5977011494252873E-2</v>
      </c>
      <c r="S59" s="108">
        <f>'alle Daten'!AI59-'alle Daten'!AG59</f>
        <v>4.5977011494252873E-2</v>
      </c>
      <c r="T59" s="107">
        <f>'alle Daten'!AL59</f>
        <v>0</v>
      </c>
      <c r="U59" s="106">
        <f>'alle Daten'!AM59</f>
        <v>0</v>
      </c>
      <c r="V59" s="108">
        <f>'alle Daten'!AM59-'alle Daten'!AK59</f>
        <v>0</v>
      </c>
    </row>
    <row r="60" spans="2:22" x14ac:dyDescent="0.2">
      <c r="B60" s="216" t="s">
        <v>124</v>
      </c>
      <c r="C60" s="133" t="s">
        <v>123</v>
      </c>
      <c r="D60" s="118" t="s">
        <v>124</v>
      </c>
      <c r="E60" s="104">
        <f>'alle Daten'!F60</f>
        <v>1062</v>
      </c>
      <c r="F60" s="104">
        <f>'alle Daten'!J60</f>
        <v>257</v>
      </c>
      <c r="G60" s="106">
        <f>'alle Daten'!N60</f>
        <v>0.24199623352165725</v>
      </c>
      <c r="H60" s="105">
        <f>'alle Daten'!O60</f>
        <v>-3.5975794450370718E-2</v>
      </c>
      <c r="I60" s="104">
        <f>'alle Daten'!Q60</f>
        <v>4</v>
      </c>
      <c r="J60" s="141">
        <f>'alle Daten'!U60</f>
        <v>253</v>
      </c>
      <c r="K60" s="107">
        <f>'alle Daten'!Z60</f>
        <v>172</v>
      </c>
      <c r="L60" s="106">
        <f>'alle Daten'!AA60</f>
        <v>0.67984189723320154</v>
      </c>
      <c r="M60" s="108">
        <f>'alle Daten'!AA60-'alle Daten'!Y60</f>
        <v>-0.15560114074148201</v>
      </c>
      <c r="N60" s="107">
        <f>'alle Daten'!AD60</f>
        <v>58</v>
      </c>
      <c r="O60" s="106">
        <f>'alle Daten'!AE60</f>
        <v>0.22924901185770752</v>
      </c>
      <c r="P60" s="108">
        <f>'alle Daten'!AE60-'alle Daten'!AC60</f>
        <v>6.4692049832391074E-2</v>
      </c>
      <c r="Q60" s="107">
        <f>'alle Daten'!AH60</f>
        <v>23</v>
      </c>
      <c r="R60" s="106">
        <f>'alle Daten'!AI60</f>
        <v>9.0909090909090912E-2</v>
      </c>
      <c r="S60" s="108">
        <f>'alle Daten'!AI60-'alle Daten'!AG60</f>
        <v>9.0909090909090912E-2</v>
      </c>
      <c r="T60" s="107">
        <f>'alle Daten'!AL60</f>
        <v>0</v>
      </c>
      <c r="U60" s="106">
        <f>'alle Daten'!AM60</f>
        <v>0</v>
      </c>
      <c r="V60" s="108">
        <f>'alle Daten'!AM60-'alle Daten'!AK60</f>
        <v>0</v>
      </c>
    </row>
    <row r="61" spans="2:22" x14ac:dyDescent="0.2">
      <c r="B61" s="216" t="s">
        <v>124</v>
      </c>
      <c r="C61" s="133" t="s">
        <v>125</v>
      </c>
      <c r="D61" s="118" t="s">
        <v>126</v>
      </c>
      <c r="E61" s="104">
        <f>'alle Daten'!F61</f>
        <v>265</v>
      </c>
      <c r="F61" s="104">
        <f>'alle Daten'!J61</f>
        <v>92</v>
      </c>
      <c r="G61" s="106">
        <f>'alle Daten'!N61</f>
        <v>0.3471698113207547</v>
      </c>
      <c r="H61" s="105">
        <f>'alle Daten'!O61</f>
        <v>9.1416423066701946E-3</v>
      </c>
      <c r="I61" s="104">
        <f>'alle Daten'!Q61</f>
        <v>1</v>
      </c>
      <c r="J61" s="141">
        <f>'alle Daten'!U61</f>
        <v>91</v>
      </c>
      <c r="K61" s="107">
        <f>'alle Daten'!Z61</f>
        <v>42</v>
      </c>
      <c r="L61" s="106">
        <f>'alle Daten'!AA61</f>
        <v>0.46153846153846156</v>
      </c>
      <c r="M61" s="108">
        <f>'alle Daten'!AA61-'alle Daten'!Y61</f>
        <v>-1.718494271685761E-2</v>
      </c>
      <c r="N61" s="107">
        <f>'alle Daten'!AD61</f>
        <v>45</v>
      </c>
      <c r="O61" s="106">
        <f>'alle Daten'!AE61</f>
        <v>0.49450549450549453</v>
      </c>
      <c r="P61" s="108">
        <f>'alle Daten'!AE61-'alle Daten'!AC61</f>
        <v>-2.6771101239186357E-2</v>
      </c>
      <c r="Q61" s="107">
        <f>'alle Daten'!AH61</f>
        <v>4</v>
      </c>
      <c r="R61" s="106">
        <f>'alle Daten'!AI61</f>
        <v>4.3956043956043959E-2</v>
      </c>
      <c r="S61" s="108">
        <f>'alle Daten'!AI61-'alle Daten'!AG61</f>
        <v>4.3956043956043959E-2</v>
      </c>
      <c r="T61" s="107">
        <f>'alle Daten'!AL61</f>
        <v>0</v>
      </c>
      <c r="U61" s="106">
        <f>'alle Daten'!AM61</f>
        <v>0</v>
      </c>
      <c r="V61" s="108">
        <f>'alle Daten'!AM61-'alle Daten'!AK61</f>
        <v>0</v>
      </c>
    </row>
    <row r="62" spans="2:22" x14ac:dyDescent="0.2">
      <c r="B62" s="216" t="s">
        <v>124</v>
      </c>
      <c r="C62" s="133" t="s">
        <v>127</v>
      </c>
      <c r="D62" s="118" t="s">
        <v>128</v>
      </c>
      <c r="E62" s="104">
        <f>'alle Daten'!F62</f>
        <v>337</v>
      </c>
      <c r="F62" s="104">
        <f>'alle Daten'!J62</f>
        <v>87</v>
      </c>
      <c r="G62" s="106">
        <f>'alle Daten'!N62</f>
        <v>0.25816023738872401</v>
      </c>
      <c r="H62" s="105">
        <f>'alle Daten'!O62</f>
        <v>1.0272913445062037E-2</v>
      </c>
      <c r="I62" s="104">
        <f>'alle Daten'!Q62</f>
        <v>0</v>
      </c>
      <c r="J62" s="141">
        <f>'alle Daten'!U62</f>
        <v>87</v>
      </c>
      <c r="K62" s="107">
        <f>'alle Daten'!Z62</f>
        <v>40</v>
      </c>
      <c r="L62" s="106">
        <f>'alle Daten'!AA62</f>
        <v>0.45977011494252873</v>
      </c>
      <c r="M62" s="108">
        <f>'alle Daten'!AA62-'alle Daten'!Y62</f>
        <v>-4.5977011494252928E-2</v>
      </c>
      <c r="N62" s="107">
        <f>'alle Daten'!AD62</f>
        <v>41</v>
      </c>
      <c r="O62" s="106">
        <f>'alle Daten'!AE62</f>
        <v>0.47126436781609193</v>
      </c>
      <c r="P62" s="108">
        <f>'alle Daten'!AE62-'alle Daten'!AC62</f>
        <v>-2.2988505747126464E-2</v>
      </c>
      <c r="Q62" s="107">
        <f>'alle Daten'!AH62</f>
        <v>6</v>
      </c>
      <c r="R62" s="106">
        <f>'alle Daten'!AI62</f>
        <v>6.8965517241379309E-2</v>
      </c>
      <c r="S62" s="108">
        <f>'alle Daten'!AI62-'alle Daten'!AG62</f>
        <v>6.8965517241379309E-2</v>
      </c>
      <c r="T62" s="107">
        <f>'alle Daten'!AL62</f>
        <v>0</v>
      </c>
      <c r="U62" s="106">
        <f>'alle Daten'!AM62</f>
        <v>0</v>
      </c>
      <c r="V62" s="108">
        <f>'alle Daten'!AM62-'alle Daten'!AK62</f>
        <v>0</v>
      </c>
    </row>
    <row r="63" spans="2:22" x14ac:dyDescent="0.2">
      <c r="B63" s="216" t="s">
        <v>124</v>
      </c>
      <c r="C63" s="133" t="s">
        <v>129</v>
      </c>
      <c r="D63" s="118" t="s">
        <v>130</v>
      </c>
      <c r="E63" s="104">
        <f>'alle Daten'!F63</f>
        <v>374</v>
      </c>
      <c r="F63" s="104">
        <f>'alle Daten'!J63</f>
        <v>147</v>
      </c>
      <c r="G63" s="106">
        <f>'alle Daten'!N63</f>
        <v>0.39304812834224601</v>
      </c>
      <c r="H63" s="105">
        <f>'alle Daten'!O63</f>
        <v>-7.9801492927154549E-3</v>
      </c>
      <c r="I63" s="104">
        <f>'alle Daten'!Q63</f>
        <v>4</v>
      </c>
      <c r="J63" s="141">
        <f>'alle Daten'!U63</f>
        <v>143</v>
      </c>
      <c r="K63" s="107">
        <f>'alle Daten'!Z63</f>
        <v>109</v>
      </c>
      <c r="L63" s="106">
        <f>'alle Daten'!AA63</f>
        <v>0.76223776223776218</v>
      </c>
      <c r="M63" s="108">
        <f>'alle Daten'!AA63-'alle Daten'!Y63</f>
        <v>-6.1291649526943659E-2</v>
      </c>
      <c r="N63" s="107">
        <f>'alle Daten'!AD63</f>
        <v>33</v>
      </c>
      <c r="O63" s="106">
        <f>'alle Daten'!AE63</f>
        <v>0.23076923076923078</v>
      </c>
      <c r="P63" s="108">
        <f>'alle Daten'!AE63-'alle Daten'!AC63</f>
        <v>5.4298642533936653E-2</v>
      </c>
      <c r="Q63" s="107">
        <f>'alle Daten'!AH63</f>
        <v>1</v>
      </c>
      <c r="R63" s="106">
        <f>'alle Daten'!AI63</f>
        <v>6.993006993006993E-3</v>
      </c>
      <c r="S63" s="108">
        <f>'alle Daten'!AI63-'alle Daten'!AG63</f>
        <v>6.993006993006993E-3</v>
      </c>
      <c r="T63" s="107">
        <f>'alle Daten'!AL63</f>
        <v>0</v>
      </c>
      <c r="U63" s="106">
        <f>'alle Daten'!AM63</f>
        <v>0</v>
      </c>
      <c r="V63" s="108">
        <f>'alle Daten'!AM63-'alle Daten'!AK63</f>
        <v>0</v>
      </c>
    </row>
    <row r="64" spans="2:22" x14ac:dyDescent="0.2">
      <c r="B64" s="216" t="s">
        <v>124</v>
      </c>
      <c r="C64" s="133" t="s">
        <v>131</v>
      </c>
      <c r="D64" s="118" t="s">
        <v>132</v>
      </c>
      <c r="E64" s="104">
        <f>'alle Daten'!F64</f>
        <v>136</v>
      </c>
      <c r="F64" s="104">
        <f>'alle Daten'!J64</f>
        <v>49</v>
      </c>
      <c r="G64" s="106">
        <f>'alle Daten'!N64</f>
        <v>0.36029411764705882</v>
      </c>
      <c r="H64" s="105">
        <f>'alle Daten'!O64</f>
        <v>4.3052738336713969E-2</v>
      </c>
      <c r="I64" s="104">
        <f>'alle Daten'!Q64</f>
        <v>0</v>
      </c>
      <c r="J64" s="141">
        <f>'alle Daten'!U64</f>
        <v>49</v>
      </c>
      <c r="K64" s="107">
        <f>'alle Daten'!Z64</f>
        <v>9</v>
      </c>
      <c r="L64" s="106">
        <f>'alle Daten'!AA64</f>
        <v>0.18367346938775511</v>
      </c>
      <c r="M64" s="108">
        <f>'alle Daten'!AA64-'alle Daten'!Y64</f>
        <v>-3.3717834960070969E-2</v>
      </c>
      <c r="N64" s="107">
        <f>'alle Daten'!AD64</f>
        <v>38</v>
      </c>
      <c r="O64" s="106">
        <f>'alle Daten'!AE64</f>
        <v>0.77551020408163263</v>
      </c>
      <c r="P64" s="108">
        <f>'alle Daten'!AE64-'alle Daten'!AC64</f>
        <v>-7.098491570541321E-3</v>
      </c>
      <c r="Q64" s="107">
        <f>'alle Daten'!AH64</f>
        <v>2</v>
      </c>
      <c r="R64" s="106">
        <f>'alle Daten'!AI64</f>
        <v>4.0816326530612242E-2</v>
      </c>
      <c r="S64" s="108">
        <f>'alle Daten'!AI64-'alle Daten'!AG64</f>
        <v>4.0816326530612242E-2</v>
      </c>
      <c r="T64" s="107">
        <f>'alle Daten'!AL64</f>
        <v>0</v>
      </c>
      <c r="U64" s="106">
        <f>'alle Daten'!AM64</f>
        <v>0</v>
      </c>
      <c r="V64" s="108">
        <f>'alle Daten'!AM64-'alle Daten'!AK64</f>
        <v>0</v>
      </c>
    </row>
    <row r="65" spans="2:22" x14ac:dyDescent="0.2">
      <c r="B65" s="216" t="s">
        <v>124</v>
      </c>
      <c r="C65" s="133" t="s">
        <v>133</v>
      </c>
      <c r="D65" s="118" t="s">
        <v>134</v>
      </c>
      <c r="E65" s="104">
        <f>'alle Daten'!F65</f>
        <v>396</v>
      </c>
      <c r="F65" s="104">
        <f>'alle Daten'!J65</f>
        <v>105</v>
      </c>
      <c r="G65" s="106">
        <f>'alle Daten'!N65</f>
        <v>0.26515151515151514</v>
      </c>
      <c r="H65" s="105">
        <f>'alle Daten'!O65</f>
        <v>-3.4602784602784598E-2</v>
      </c>
      <c r="I65" s="104">
        <f>'alle Daten'!Q65</f>
        <v>1</v>
      </c>
      <c r="J65" s="141">
        <f>'alle Daten'!U65</f>
        <v>104</v>
      </c>
      <c r="K65" s="107">
        <f>'alle Daten'!Z65</f>
        <v>68</v>
      </c>
      <c r="L65" s="106">
        <f>'alle Daten'!AA65</f>
        <v>0.65384615384615385</v>
      </c>
      <c r="M65" s="108">
        <f>'alle Daten'!AA65-'alle Daten'!Y65</f>
        <v>-7.5662042875157653E-2</v>
      </c>
      <c r="N65" s="107">
        <f>'alle Daten'!AD65</f>
        <v>33</v>
      </c>
      <c r="O65" s="106">
        <f>'alle Daten'!AE65</f>
        <v>0.31730769230769229</v>
      </c>
      <c r="P65" s="108">
        <f>'alle Daten'!AE65-'alle Daten'!AC65</f>
        <v>4.6815889029003743E-2</v>
      </c>
      <c r="Q65" s="107">
        <f>'alle Daten'!AH65</f>
        <v>3</v>
      </c>
      <c r="R65" s="106">
        <f>'alle Daten'!AI65</f>
        <v>2.8846153846153848E-2</v>
      </c>
      <c r="S65" s="108">
        <f>'alle Daten'!AI65-'alle Daten'!AG65</f>
        <v>2.8846153846153848E-2</v>
      </c>
      <c r="T65" s="107">
        <f>'alle Daten'!AL65</f>
        <v>0</v>
      </c>
      <c r="U65" s="106">
        <f>'alle Daten'!AM65</f>
        <v>0</v>
      </c>
      <c r="V65" s="108">
        <f>'alle Daten'!AM65-'alle Daten'!AK65</f>
        <v>0</v>
      </c>
    </row>
    <row r="66" spans="2:22" x14ac:dyDescent="0.2">
      <c r="B66" s="216" t="s">
        <v>124</v>
      </c>
      <c r="C66" s="133" t="s">
        <v>135</v>
      </c>
      <c r="D66" s="118" t="s">
        <v>136</v>
      </c>
      <c r="E66" s="104">
        <f>'alle Daten'!F66</f>
        <v>465</v>
      </c>
      <c r="F66" s="104">
        <f>'alle Daten'!J66</f>
        <v>172</v>
      </c>
      <c r="G66" s="106">
        <f>'alle Daten'!N66</f>
        <v>0.36989247311827955</v>
      </c>
      <c r="H66" s="105">
        <f>'alle Daten'!O66</f>
        <v>0.10500540946324877</v>
      </c>
      <c r="I66" s="104">
        <f>'alle Daten'!Q66</f>
        <v>2</v>
      </c>
      <c r="J66" s="141">
        <f>'alle Daten'!U66</f>
        <v>170</v>
      </c>
      <c r="K66" s="107">
        <f>'alle Daten'!Z66</f>
        <v>111</v>
      </c>
      <c r="L66" s="106">
        <f>'alle Daten'!AA66</f>
        <v>0.65294117647058825</v>
      </c>
      <c r="M66" s="108">
        <f>'alle Daten'!AA66-'alle Daten'!Y66</f>
        <v>2.5034199726402195E-2</v>
      </c>
      <c r="N66" s="107">
        <f>'alle Daten'!AD66</f>
        <v>55</v>
      </c>
      <c r="O66" s="106">
        <f>'alle Daten'!AE66</f>
        <v>0.3235294117647059</v>
      </c>
      <c r="P66" s="108">
        <f>'alle Daten'!AE66-'alle Daten'!AC66</f>
        <v>-4.856361149110805E-2</v>
      </c>
      <c r="Q66" s="107">
        <f>'alle Daten'!AH66</f>
        <v>4</v>
      </c>
      <c r="R66" s="106">
        <f>'alle Daten'!AI66</f>
        <v>2.3529411764705882E-2</v>
      </c>
      <c r="S66" s="108">
        <f>'alle Daten'!AI66-'alle Daten'!AG66</f>
        <v>2.3529411764705882E-2</v>
      </c>
      <c r="T66" s="107">
        <f>'alle Daten'!AL66</f>
        <v>0</v>
      </c>
      <c r="U66" s="106">
        <f>'alle Daten'!AM66</f>
        <v>0</v>
      </c>
      <c r="V66" s="108">
        <f>'alle Daten'!AM66-'alle Daten'!AK66</f>
        <v>0</v>
      </c>
    </row>
    <row r="67" spans="2:22" x14ac:dyDescent="0.2">
      <c r="B67" s="216" t="s">
        <v>124</v>
      </c>
      <c r="C67" s="133" t="s">
        <v>137</v>
      </c>
      <c r="D67" s="118" t="s">
        <v>138</v>
      </c>
      <c r="E67" s="104">
        <f>'alle Daten'!F67</f>
        <v>765</v>
      </c>
      <c r="F67" s="104">
        <f>'alle Daten'!J67</f>
        <v>226</v>
      </c>
      <c r="G67" s="106">
        <f>'alle Daten'!N67</f>
        <v>0.29542483660130719</v>
      </c>
      <c r="H67" s="105">
        <f>'alle Daten'!O67</f>
        <v>-0.10355864497429634</v>
      </c>
      <c r="I67" s="104">
        <f>'alle Daten'!Q67</f>
        <v>3</v>
      </c>
      <c r="J67" s="141">
        <f>'alle Daten'!U67</f>
        <v>223</v>
      </c>
      <c r="K67" s="107">
        <f>'alle Daten'!Z67</f>
        <v>149</v>
      </c>
      <c r="L67" s="106">
        <f>'alle Daten'!AA67</f>
        <v>0.66816143497757852</v>
      </c>
      <c r="M67" s="108">
        <f>'alle Daten'!AA67-'alle Daten'!Y67</f>
        <v>3.329301392494699E-2</v>
      </c>
      <c r="N67" s="107">
        <f>'alle Daten'!AD67</f>
        <v>66</v>
      </c>
      <c r="O67" s="106">
        <f>'alle Daten'!AE67</f>
        <v>0.29596412556053814</v>
      </c>
      <c r="P67" s="108">
        <f>'alle Daten'!AE67-'alle Daten'!AC67</f>
        <v>-6.916745338683028E-2</v>
      </c>
      <c r="Q67" s="107">
        <f>'alle Daten'!AH67</f>
        <v>8</v>
      </c>
      <c r="R67" s="106">
        <f>'alle Daten'!AI67</f>
        <v>3.5874439461883408E-2</v>
      </c>
      <c r="S67" s="108">
        <f>'alle Daten'!AI67-'alle Daten'!AG67</f>
        <v>3.5874439461883408E-2</v>
      </c>
      <c r="T67" s="107">
        <f>'alle Daten'!AL67</f>
        <v>0</v>
      </c>
      <c r="U67" s="106">
        <f>'alle Daten'!AM67</f>
        <v>0</v>
      </c>
      <c r="V67" s="108">
        <f>'alle Daten'!AM67-'alle Daten'!AK67</f>
        <v>0</v>
      </c>
    </row>
    <row r="68" spans="2:22" x14ac:dyDescent="0.2">
      <c r="B68" s="216" t="s">
        <v>124</v>
      </c>
      <c r="C68" s="133" t="s">
        <v>139</v>
      </c>
      <c r="D68" s="118" t="s">
        <v>140</v>
      </c>
      <c r="E68" s="104">
        <f>'alle Daten'!F68</f>
        <v>284</v>
      </c>
      <c r="F68" s="104">
        <f>'alle Daten'!J68</f>
        <v>106</v>
      </c>
      <c r="G68" s="106">
        <f>'alle Daten'!N68</f>
        <v>0.37323943661971831</v>
      </c>
      <c r="H68" s="105">
        <f>'alle Daten'!O68</f>
        <v>5.8304371684653356E-2</v>
      </c>
      <c r="I68" s="104">
        <f>'alle Daten'!Q68</f>
        <v>2</v>
      </c>
      <c r="J68" s="141">
        <f>'alle Daten'!U68</f>
        <v>104</v>
      </c>
      <c r="K68" s="107">
        <f>'alle Daten'!Z68</f>
        <v>60</v>
      </c>
      <c r="L68" s="106">
        <f>'alle Daten'!AA68</f>
        <v>0.57692307692307687</v>
      </c>
      <c r="M68" s="108">
        <f>'alle Daten'!AA68-'alle Daten'!Y68</f>
        <v>-0.36122125297383034</v>
      </c>
      <c r="N68" s="107">
        <f>'alle Daten'!AD68</f>
        <v>42</v>
      </c>
      <c r="O68" s="106">
        <f>'alle Daten'!AE68</f>
        <v>0.40384615384615385</v>
      </c>
      <c r="P68" s="108">
        <f>'alle Daten'!AE68-'alle Daten'!AC68</f>
        <v>0.34199048374306107</v>
      </c>
      <c r="Q68" s="107">
        <f>'alle Daten'!AH68</f>
        <v>2</v>
      </c>
      <c r="R68" s="106">
        <f>'alle Daten'!AI68</f>
        <v>1.9230769230769232E-2</v>
      </c>
      <c r="S68" s="108">
        <f>'alle Daten'!AI68-'alle Daten'!AG68</f>
        <v>1.9230769230769232E-2</v>
      </c>
      <c r="T68" s="107">
        <f>'alle Daten'!AL68</f>
        <v>0</v>
      </c>
      <c r="U68" s="106">
        <f>'alle Daten'!AM68</f>
        <v>0</v>
      </c>
      <c r="V68" s="108">
        <f>'alle Daten'!AM68-'alle Daten'!AK68</f>
        <v>0</v>
      </c>
    </row>
    <row r="69" spans="2:22" x14ac:dyDescent="0.2">
      <c r="B69" s="216" t="s">
        <v>160</v>
      </c>
      <c r="C69" s="133" t="s">
        <v>141</v>
      </c>
      <c r="D69" s="118" t="s">
        <v>142</v>
      </c>
      <c r="E69" s="104">
        <f>'alle Daten'!F69</f>
        <v>166</v>
      </c>
      <c r="F69" s="104">
        <f>'alle Daten'!J69</f>
        <v>130</v>
      </c>
      <c r="G69" s="106">
        <f>'alle Daten'!N69</f>
        <v>0.7831325301204819</v>
      </c>
      <c r="H69" s="105">
        <f>'alle Daten'!O69</f>
        <v>4.4243641231592967E-2</v>
      </c>
      <c r="I69" s="104">
        <f>'alle Daten'!Q69</f>
        <v>3</v>
      </c>
      <c r="J69" s="141">
        <f>'alle Daten'!U69</f>
        <v>127</v>
      </c>
      <c r="K69" s="107">
        <f>'alle Daten'!Z69</f>
        <v>107</v>
      </c>
      <c r="L69" s="106">
        <f>'alle Daten'!AA69</f>
        <v>0.84251968503937003</v>
      </c>
      <c r="M69" s="108">
        <f>'alle Daten'!AA69-'alle Daten'!Y69</f>
        <v>-0.1267110841913992</v>
      </c>
      <c r="N69" s="107">
        <f>'alle Daten'!AD69</f>
        <v>10</v>
      </c>
      <c r="O69" s="106">
        <f>'alle Daten'!AE69</f>
        <v>7.874015748031496E-2</v>
      </c>
      <c r="P69" s="108">
        <f>'alle Daten'!AE69-'alle Daten'!AC69</f>
        <v>4.7970926711084189E-2</v>
      </c>
      <c r="Q69" s="107">
        <f>'alle Daten'!AH69</f>
        <v>10</v>
      </c>
      <c r="R69" s="106">
        <f>'alle Daten'!AI69</f>
        <v>7.874015748031496E-2</v>
      </c>
      <c r="S69" s="108">
        <f>'alle Daten'!AI69-'alle Daten'!AG69</f>
        <v>7.874015748031496E-2</v>
      </c>
      <c r="T69" s="107">
        <f>'alle Daten'!AL69</f>
        <v>0</v>
      </c>
      <c r="U69" s="106">
        <f>'alle Daten'!AM69</f>
        <v>0</v>
      </c>
      <c r="V69" s="108">
        <f>'alle Daten'!AM69-'alle Daten'!AK69</f>
        <v>0</v>
      </c>
    </row>
    <row r="70" spans="2:22" x14ac:dyDescent="0.2">
      <c r="B70" s="216" t="s">
        <v>160</v>
      </c>
      <c r="C70" s="133" t="s">
        <v>143</v>
      </c>
      <c r="D70" s="118" t="s">
        <v>144</v>
      </c>
      <c r="E70" s="104">
        <f>'alle Daten'!F70</f>
        <v>77</v>
      </c>
      <c r="F70" s="104">
        <f>'alle Daten'!J70</f>
        <v>25</v>
      </c>
      <c r="G70" s="106">
        <f>'alle Daten'!N70</f>
        <v>0.32467532467532467</v>
      </c>
      <c r="H70" s="105">
        <f>'alle Daten'!O70</f>
        <v>-2.9755055071510772E-2</v>
      </c>
      <c r="I70" s="104">
        <f>'alle Daten'!Q70</f>
        <v>1</v>
      </c>
      <c r="J70" s="141">
        <f>'alle Daten'!U70</f>
        <v>24</v>
      </c>
      <c r="K70" s="107">
        <f>'alle Daten'!Z70</f>
        <v>13</v>
      </c>
      <c r="L70" s="106">
        <f>'alle Daten'!AA70</f>
        <v>0.54166666666666663</v>
      </c>
      <c r="M70" s="108">
        <f>'alle Daten'!AA70-'alle Daten'!Y70</f>
        <v>7.7380952380952328E-2</v>
      </c>
      <c r="N70" s="107">
        <f>'alle Daten'!AD70</f>
        <v>11</v>
      </c>
      <c r="O70" s="106">
        <f>'alle Daten'!AE70</f>
        <v>0.45833333333333331</v>
      </c>
      <c r="P70" s="108">
        <f>'alle Daten'!AE70-'alle Daten'!AC70</f>
        <v>-7.7380952380952384E-2</v>
      </c>
      <c r="Q70" s="107">
        <f>'alle Daten'!AH70</f>
        <v>0</v>
      </c>
      <c r="R70" s="106">
        <f>'alle Daten'!AI70</f>
        <v>0</v>
      </c>
      <c r="S70" s="108">
        <f>'alle Daten'!AI70-'alle Daten'!AG70</f>
        <v>0</v>
      </c>
      <c r="T70" s="107">
        <f>'alle Daten'!AL70</f>
        <v>0</v>
      </c>
      <c r="U70" s="106">
        <f>'alle Daten'!AM70</f>
        <v>0</v>
      </c>
      <c r="V70" s="108">
        <f>'alle Daten'!AM70-'alle Daten'!AK70</f>
        <v>0</v>
      </c>
    </row>
    <row r="71" spans="2:22" x14ac:dyDescent="0.2">
      <c r="B71" s="216" t="s">
        <v>160</v>
      </c>
      <c r="C71" s="133" t="s">
        <v>145</v>
      </c>
      <c r="D71" s="118" t="s">
        <v>146</v>
      </c>
      <c r="E71" s="104">
        <f>'alle Daten'!F71</f>
        <v>95</v>
      </c>
      <c r="F71" s="104">
        <f>'alle Daten'!J71</f>
        <v>56</v>
      </c>
      <c r="G71" s="106">
        <f>'alle Daten'!N71</f>
        <v>0.58947368421052626</v>
      </c>
      <c r="H71" s="105">
        <f>'alle Daten'!O71</f>
        <v>9.4060840173828986E-2</v>
      </c>
      <c r="I71" s="104">
        <f>'alle Daten'!Q71</f>
        <v>0</v>
      </c>
      <c r="J71" s="141">
        <f>'alle Daten'!U71</f>
        <v>56</v>
      </c>
      <c r="K71" s="107">
        <f>'alle Daten'!Z71</f>
        <v>39</v>
      </c>
      <c r="L71" s="106">
        <f>'alle Daten'!AA71</f>
        <v>0.6964285714285714</v>
      </c>
      <c r="M71" s="108">
        <f>'alle Daten'!AA71-'alle Daten'!Y71</f>
        <v>-0.15542328042328046</v>
      </c>
      <c r="N71" s="107">
        <f>'alle Daten'!AD71</f>
        <v>16</v>
      </c>
      <c r="O71" s="106">
        <f>'alle Daten'!AE71</f>
        <v>0.2857142857142857</v>
      </c>
      <c r="P71" s="108">
        <f>'alle Daten'!AE71-'alle Daten'!AC71</f>
        <v>0.13756613756613756</v>
      </c>
      <c r="Q71" s="107">
        <f>'alle Daten'!AH71</f>
        <v>1</v>
      </c>
      <c r="R71" s="106">
        <f>'alle Daten'!AI71</f>
        <v>1.7857142857142856E-2</v>
      </c>
      <c r="S71" s="108">
        <f>'alle Daten'!AI71-'alle Daten'!AG71</f>
        <v>1.7857142857142856E-2</v>
      </c>
      <c r="T71" s="107">
        <f>'alle Daten'!AL71</f>
        <v>0</v>
      </c>
      <c r="U71" s="106">
        <f>'alle Daten'!AM71</f>
        <v>0</v>
      </c>
      <c r="V71" s="108">
        <f>'alle Daten'!AM71-'alle Daten'!AK71</f>
        <v>0</v>
      </c>
    </row>
    <row r="72" spans="2:22" x14ac:dyDescent="0.2">
      <c r="B72" s="216" t="s">
        <v>160</v>
      </c>
      <c r="C72" s="133" t="s">
        <v>147</v>
      </c>
      <c r="D72" s="118" t="s">
        <v>148</v>
      </c>
      <c r="E72" s="104">
        <f>'alle Daten'!F72</f>
        <v>104</v>
      </c>
      <c r="F72" s="104">
        <f>'alle Daten'!J72</f>
        <v>65</v>
      </c>
      <c r="G72" s="106">
        <f>'alle Daten'!N72</f>
        <v>0.625</v>
      </c>
      <c r="H72" s="105">
        <f>'alle Daten'!O72</f>
        <v>8.9912280701754388E-2</v>
      </c>
      <c r="I72" s="104">
        <f>'alle Daten'!Q72</f>
        <v>0</v>
      </c>
      <c r="J72" s="141">
        <f>'alle Daten'!U72</f>
        <v>65</v>
      </c>
      <c r="K72" s="107">
        <f>'alle Daten'!Z72</f>
        <v>52</v>
      </c>
      <c r="L72" s="106">
        <f>'alle Daten'!AA72</f>
        <v>0.8</v>
      </c>
      <c r="M72" s="108">
        <f>'alle Daten'!AA72-'alle Daten'!Y72</f>
        <v>4.590163934426239E-2</v>
      </c>
      <c r="N72" s="107">
        <f>'alle Daten'!AD72</f>
        <v>12</v>
      </c>
      <c r="O72" s="106">
        <f>'alle Daten'!AE72</f>
        <v>0.18461538461538463</v>
      </c>
      <c r="P72" s="108">
        <f>'alle Daten'!AE72-'alle Daten'!AC72</f>
        <v>-6.1286254728877665E-2</v>
      </c>
      <c r="Q72" s="107">
        <f>'alle Daten'!AH72</f>
        <v>1</v>
      </c>
      <c r="R72" s="106">
        <f>'alle Daten'!AI72</f>
        <v>1.5384615384615385E-2</v>
      </c>
      <c r="S72" s="108">
        <f>'alle Daten'!AI72-'alle Daten'!AG72</f>
        <v>1.5384615384615385E-2</v>
      </c>
      <c r="T72" s="107">
        <f>'alle Daten'!AL72</f>
        <v>0</v>
      </c>
      <c r="U72" s="106">
        <f>'alle Daten'!AM72</f>
        <v>0</v>
      </c>
      <c r="V72" s="108">
        <f>'alle Daten'!AM72-'alle Daten'!AK72</f>
        <v>0</v>
      </c>
    </row>
    <row r="73" spans="2:22" x14ac:dyDescent="0.2">
      <c r="B73" s="216" t="s">
        <v>160</v>
      </c>
      <c r="C73" s="133" t="s">
        <v>149</v>
      </c>
      <c r="D73" s="118" t="s">
        <v>150</v>
      </c>
      <c r="E73" s="104">
        <f>'alle Daten'!F73</f>
        <v>441</v>
      </c>
      <c r="F73" s="104">
        <f>'alle Daten'!J73</f>
        <v>108</v>
      </c>
      <c r="G73" s="106">
        <f>'alle Daten'!N73</f>
        <v>0.24489795918367346</v>
      </c>
      <c r="H73" s="105">
        <f>'alle Daten'!O73</f>
        <v>5.6056757466935253E-2</v>
      </c>
      <c r="I73" s="104">
        <f>'alle Daten'!Q73</f>
        <v>2</v>
      </c>
      <c r="J73" s="141">
        <f>'alle Daten'!U73</f>
        <v>106</v>
      </c>
      <c r="K73" s="107">
        <f>'alle Daten'!Z73</f>
        <v>75</v>
      </c>
      <c r="L73" s="106">
        <f>'alle Daten'!AA73</f>
        <v>0.70754716981132071</v>
      </c>
      <c r="M73" s="108">
        <f>'alle Daten'!AA73-'alle Daten'!Y73</f>
        <v>-3.6638876700307188E-2</v>
      </c>
      <c r="N73" s="107">
        <f>'alle Daten'!AD73</f>
        <v>23</v>
      </c>
      <c r="O73" s="106">
        <f>'alle Daten'!AE73</f>
        <v>0.21698113207547171</v>
      </c>
      <c r="P73" s="108">
        <f>'alle Daten'!AE73-'alle Daten'!AC73</f>
        <v>-3.8832821412900398E-2</v>
      </c>
      <c r="Q73" s="107">
        <f>'alle Daten'!AH73</f>
        <v>8</v>
      </c>
      <c r="R73" s="106">
        <f>'alle Daten'!AI73</f>
        <v>7.5471698113207544E-2</v>
      </c>
      <c r="S73" s="108">
        <f>'alle Daten'!AI73-'alle Daten'!AG73</f>
        <v>7.5471698113207544E-2</v>
      </c>
      <c r="T73" s="107">
        <f>'alle Daten'!AL73</f>
        <v>0</v>
      </c>
      <c r="U73" s="106">
        <f>'alle Daten'!AM73</f>
        <v>0</v>
      </c>
      <c r="V73" s="108">
        <f>'alle Daten'!AM73-'alle Daten'!AK73</f>
        <v>0</v>
      </c>
    </row>
    <row r="74" spans="2:22" x14ac:dyDescent="0.2">
      <c r="B74" s="216" t="s">
        <v>160</v>
      </c>
      <c r="C74" s="133" t="s">
        <v>151</v>
      </c>
      <c r="D74" s="118" t="s">
        <v>152</v>
      </c>
      <c r="E74" s="104">
        <f>'alle Daten'!F74</f>
        <v>40</v>
      </c>
      <c r="F74" s="104">
        <f>'alle Daten'!J74</f>
        <v>24</v>
      </c>
      <c r="G74" s="106">
        <f>'alle Daten'!N74</f>
        <v>0.6</v>
      </c>
      <c r="H74" s="105">
        <f>'alle Daten'!O74</f>
        <v>-9.0909090909090939E-2</v>
      </c>
      <c r="I74" s="104">
        <f>'alle Daten'!Q74</f>
        <v>0</v>
      </c>
      <c r="J74" s="141">
        <f>'alle Daten'!U74</f>
        <v>24</v>
      </c>
      <c r="K74" s="107">
        <f>'alle Daten'!Z74</f>
        <v>14</v>
      </c>
      <c r="L74" s="106">
        <f>'alle Daten'!AA74</f>
        <v>0.58333333333333337</v>
      </c>
      <c r="M74" s="108">
        <f>'alle Daten'!AA74-'alle Daten'!Y74</f>
        <v>0.13596491228070179</v>
      </c>
      <c r="N74" s="107">
        <f>'alle Daten'!AD74</f>
        <v>10</v>
      </c>
      <c r="O74" s="106">
        <f>'alle Daten'!AE74</f>
        <v>0.41666666666666669</v>
      </c>
      <c r="P74" s="108">
        <f>'alle Daten'!AE74-'alle Daten'!AC74</f>
        <v>-0.13596491228070179</v>
      </c>
      <c r="Q74" s="107">
        <f>'alle Daten'!AH74</f>
        <v>0</v>
      </c>
      <c r="R74" s="106">
        <f>'alle Daten'!AI74</f>
        <v>0</v>
      </c>
      <c r="S74" s="108">
        <f>'alle Daten'!AI74-'alle Daten'!AG74</f>
        <v>0</v>
      </c>
      <c r="T74" s="107">
        <f>'alle Daten'!AL74</f>
        <v>0</v>
      </c>
      <c r="U74" s="106">
        <f>'alle Daten'!AM74</f>
        <v>0</v>
      </c>
      <c r="V74" s="108">
        <f>'alle Daten'!AM74-'alle Daten'!AK74</f>
        <v>0</v>
      </c>
    </row>
    <row r="75" spans="2:22" x14ac:dyDescent="0.2">
      <c r="B75" s="216" t="s">
        <v>160</v>
      </c>
      <c r="C75" s="133" t="s">
        <v>153</v>
      </c>
      <c r="D75" s="118" t="s">
        <v>154</v>
      </c>
      <c r="E75" s="104">
        <f>'alle Daten'!F75</f>
        <v>141</v>
      </c>
      <c r="F75" s="104">
        <f>'alle Daten'!J75</f>
        <v>77</v>
      </c>
      <c r="G75" s="106">
        <f>'alle Daten'!N75</f>
        <v>0.54609929078014185</v>
      </c>
      <c r="H75" s="105">
        <f>'alle Daten'!O75</f>
        <v>3.2421479229990391E-3</v>
      </c>
      <c r="I75" s="104">
        <f>'alle Daten'!Q75</f>
        <v>1</v>
      </c>
      <c r="J75" s="141">
        <f>'alle Daten'!U75</f>
        <v>76</v>
      </c>
      <c r="K75" s="107">
        <f>'alle Daten'!Z75</f>
        <v>66</v>
      </c>
      <c r="L75" s="106">
        <f>'alle Daten'!AA75</f>
        <v>0.86842105263157898</v>
      </c>
      <c r="M75" s="108">
        <f>'alle Daten'!AA75-'alle Daten'!Y75</f>
        <v>6.5789473684210509E-2</v>
      </c>
      <c r="N75" s="107">
        <f>'alle Daten'!AD75</f>
        <v>10</v>
      </c>
      <c r="O75" s="106">
        <f>'alle Daten'!AE75</f>
        <v>0.13157894736842105</v>
      </c>
      <c r="P75" s="108">
        <f>'alle Daten'!AE75-'alle Daten'!AC75</f>
        <v>-6.5789473684210537E-2</v>
      </c>
      <c r="Q75" s="107">
        <f>'alle Daten'!AH75</f>
        <v>0</v>
      </c>
      <c r="R75" s="106">
        <f>'alle Daten'!AI75</f>
        <v>0</v>
      </c>
      <c r="S75" s="108">
        <f>'alle Daten'!AI75-'alle Daten'!AG75</f>
        <v>0</v>
      </c>
      <c r="T75" s="107">
        <f>'alle Daten'!AL75</f>
        <v>0</v>
      </c>
      <c r="U75" s="106">
        <f>'alle Daten'!AM75</f>
        <v>0</v>
      </c>
      <c r="V75" s="108">
        <f>'alle Daten'!AM75-'alle Daten'!AK75</f>
        <v>0</v>
      </c>
    </row>
    <row r="76" spans="2:22" x14ac:dyDescent="0.2">
      <c r="B76" s="216" t="s">
        <v>160</v>
      </c>
      <c r="C76" s="133" t="s">
        <v>155</v>
      </c>
      <c r="D76" s="118" t="s">
        <v>156</v>
      </c>
      <c r="E76" s="104">
        <f>'alle Daten'!F76</f>
        <v>229</v>
      </c>
      <c r="F76" s="104">
        <f>'alle Daten'!J76</f>
        <v>85</v>
      </c>
      <c r="G76" s="106">
        <f>'alle Daten'!N76</f>
        <v>0.37117903930131002</v>
      </c>
      <c r="H76" s="105">
        <f>'alle Daten'!O76</f>
        <v>7.5426756649463744E-3</v>
      </c>
      <c r="I76" s="104">
        <f>'alle Daten'!Q76</f>
        <v>0</v>
      </c>
      <c r="J76" s="141">
        <f>'alle Daten'!U76</f>
        <v>85</v>
      </c>
      <c r="K76" s="107">
        <f>'alle Daten'!Z76</f>
        <v>55</v>
      </c>
      <c r="L76" s="106">
        <f>'alle Daten'!AA76</f>
        <v>0.6470588235294118</v>
      </c>
      <c r="M76" s="108">
        <f>'alle Daten'!AA76-'alle Daten'!Y76</f>
        <v>4.2407660738714159E-2</v>
      </c>
      <c r="N76" s="107">
        <f>'alle Daten'!AD76</f>
        <v>20</v>
      </c>
      <c r="O76" s="106">
        <f>'alle Daten'!AE76</f>
        <v>0.23529411764705882</v>
      </c>
      <c r="P76" s="108">
        <f>'alle Daten'!AE76-'alle Daten'!AC76</f>
        <v>-0.16005471956224349</v>
      </c>
      <c r="Q76" s="107">
        <f>'alle Daten'!AH76</f>
        <v>10</v>
      </c>
      <c r="R76" s="106">
        <f>'alle Daten'!AI76</f>
        <v>0.11764705882352941</v>
      </c>
      <c r="S76" s="108">
        <f>'alle Daten'!AI76-'alle Daten'!AG76</f>
        <v>0.11764705882352941</v>
      </c>
      <c r="T76" s="107">
        <f>'alle Daten'!AL76</f>
        <v>0</v>
      </c>
      <c r="U76" s="106">
        <f>'alle Daten'!AM76</f>
        <v>0</v>
      </c>
      <c r="V76" s="108">
        <f>'alle Daten'!AM76-'alle Daten'!AK76</f>
        <v>0</v>
      </c>
    </row>
    <row r="77" spans="2:22" x14ac:dyDescent="0.2">
      <c r="B77" s="216" t="s">
        <v>160</v>
      </c>
      <c r="C77" s="133" t="s">
        <v>157</v>
      </c>
      <c r="D77" s="118" t="s">
        <v>158</v>
      </c>
      <c r="E77" s="104">
        <f>'alle Daten'!F77</f>
        <v>388</v>
      </c>
      <c r="F77" s="104">
        <f>'alle Daten'!J77</f>
        <v>120</v>
      </c>
      <c r="G77" s="106">
        <f>'alle Daten'!N77</f>
        <v>0.30927835051546393</v>
      </c>
      <c r="H77" s="105">
        <f>'alle Daten'!O77</f>
        <v>2.2149637644176823E-2</v>
      </c>
      <c r="I77" s="104">
        <f>'alle Daten'!Q77</f>
        <v>0</v>
      </c>
      <c r="J77" s="141">
        <f>'alle Daten'!U77</f>
        <v>120</v>
      </c>
      <c r="K77" s="107">
        <f>'alle Daten'!Z77</f>
        <v>88</v>
      </c>
      <c r="L77" s="106">
        <f>'alle Daten'!AA77</f>
        <v>0.73333333333333328</v>
      </c>
      <c r="M77" s="108">
        <f>'alle Daten'!AA77-'alle Daten'!Y77</f>
        <v>-0.11149425287356329</v>
      </c>
      <c r="N77" s="107">
        <f>'alle Daten'!AD77</f>
        <v>27</v>
      </c>
      <c r="O77" s="106">
        <f>'alle Daten'!AE77</f>
        <v>0.22500000000000001</v>
      </c>
      <c r="P77" s="108">
        <f>'alle Daten'!AE77-'alle Daten'!AC77</f>
        <v>6.9827586206896552E-2</v>
      </c>
      <c r="Q77" s="107">
        <f>'alle Daten'!AH77</f>
        <v>5</v>
      </c>
      <c r="R77" s="106">
        <f>'alle Daten'!AI77</f>
        <v>4.1666666666666664E-2</v>
      </c>
      <c r="S77" s="108">
        <f>'alle Daten'!AI77-'alle Daten'!AG77</f>
        <v>4.1666666666666664E-2</v>
      </c>
      <c r="T77" s="107">
        <f>'alle Daten'!AL77</f>
        <v>0</v>
      </c>
      <c r="U77" s="106">
        <f>'alle Daten'!AM77</f>
        <v>0</v>
      </c>
      <c r="V77" s="108">
        <f>'alle Daten'!AM77-'alle Daten'!AK77</f>
        <v>0</v>
      </c>
    </row>
    <row r="78" spans="2:22" x14ac:dyDescent="0.2">
      <c r="B78" s="216" t="s">
        <v>160</v>
      </c>
      <c r="C78" s="133" t="s">
        <v>159</v>
      </c>
      <c r="D78" s="118" t="s">
        <v>160</v>
      </c>
      <c r="E78" s="104">
        <f>'alle Daten'!F78</f>
        <v>616</v>
      </c>
      <c r="F78" s="104">
        <f>'alle Daten'!J78</f>
        <v>160</v>
      </c>
      <c r="G78" s="106">
        <f>'alle Daten'!N78</f>
        <v>0.25974025974025972</v>
      </c>
      <c r="H78" s="105">
        <f>'alle Daten'!O78</f>
        <v>3.5419126328217199E-3</v>
      </c>
      <c r="I78" s="104">
        <f>'alle Daten'!Q78</f>
        <v>2</v>
      </c>
      <c r="J78" s="141">
        <f>'alle Daten'!U78</f>
        <v>158</v>
      </c>
      <c r="K78" s="107">
        <f>'alle Daten'!Z78</f>
        <v>134</v>
      </c>
      <c r="L78" s="106">
        <f>'alle Daten'!AA78</f>
        <v>0.84810126582278478</v>
      </c>
      <c r="M78" s="108">
        <f>'alle Daten'!AA78-'alle Daten'!Y78</f>
        <v>-8.1078845040125636E-3</v>
      </c>
      <c r="N78" s="107">
        <f>'alle Daten'!AD78</f>
        <v>24</v>
      </c>
      <c r="O78" s="106">
        <f>'alle Daten'!AE78</f>
        <v>0.15189873417721519</v>
      </c>
      <c r="P78" s="108">
        <f>'alle Daten'!AE78-'alle Daten'!AC78</f>
        <v>8.1078845040125913E-3</v>
      </c>
      <c r="Q78" s="107">
        <f>'alle Daten'!AH78</f>
        <v>0</v>
      </c>
      <c r="R78" s="106">
        <f>'alle Daten'!AI78</f>
        <v>0</v>
      </c>
      <c r="S78" s="108">
        <f>'alle Daten'!AI78-'alle Daten'!AG78</f>
        <v>0</v>
      </c>
      <c r="T78" s="107">
        <f>'alle Daten'!AL78</f>
        <v>0</v>
      </c>
      <c r="U78" s="106">
        <f>'alle Daten'!AM78</f>
        <v>0</v>
      </c>
      <c r="V78" s="108">
        <f>'alle Daten'!AM78-'alle Daten'!AK78</f>
        <v>0</v>
      </c>
    </row>
    <row r="79" spans="2:22" x14ac:dyDescent="0.2">
      <c r="B79" s="216" t="s">
        <v>160</v>
      </c>
      <c r="C79" s="133" t="s">
        <v>161</v>
      </c>
      <c r="D79" s="118" t="s">
        <v>162</v>
      </c>
      <c r="E79" s="104">
        <f>'alle Daten'!F79</f>
        <v>167</v>
      </c>
      <c r="F79" s="104">
        <f>'alle Daten'!J79</f>
        <v>57</v>
      </c>
      <c r="G79" s="106">
        <f>'alle Daten'!N79</f>
        <v>0.3413173652694611</v>
      </c>
      <c r="H79" s="105">
        <f>'alle Daten'!O79</f>
        <v>-2.0645824914587996E-2</v>
      </c>
      <c r="I79" s="104">
        <f>'alle Daten'!Q79</f>
        <v>0</v>
      </c>
      <c r="J79" s="141">
        <f>'alle Daten'!U79</f>
        <v>57</v>
      </c>
      <c r="K79" s="107">
        <f>'alle Daten'!Z79</f>
        <v>50</v>
      </c>
      <c r="L79" s="106">
        <f>'alle Daten'!AA79</f>
        <v>0.8771929824561403</v>
      </c>
      <c r="M79" s="108">
        <f>'alle Daten'!AA79-'alle Daten'!Y79</f>
        <v>0.11448111804936068</v>
      </c>
      <c r="N79" s="107">
        <f>'alle Daten'!AD79</f>
        <v>6</v>
      </c>
      <c r="O79" s="106">
        <f>'alle Daten'!AE79</f>
        <v>0.10526315789473684</v>
      </c>
      <c r="P79" s="108">
        <f>'alle Daten'!AE79-'alle Daten'!AC79</f>
        <v>-0.13202497769848351</v>
      </c>
      <c r="Q79" s="107">
        <f>'alle Daten'!AH79</f>
        <v>1</v>
      </c>
      <c r="R79" s="106">
        <f>'alle Daten'!AI79</f>
        <v>1.7543859649122806E-2</v>
      </c>
      <c r="S79" s="108">
        <f>'alle Daten'!AI79-'alle Daten'!AG79</f>
        <v>1.7543859649122806E-2</v>
      </c>
      <c r="T79" s="107">
        <f>'alle Daten'!AL79</f>
        <v>0</v>
      </c>
      <c r="U79" s="106">
        <f>'alle Daten'!AM79</f>
        <v>0</v>
      </c>
      <c r="V79" s="108">
        <f>'alle Daten'!AM79-'alle Daten'!AK79</f>
        <v>0</v>
      </c>
    </row>
    <row r="80" spans="2:22" x14ac:dyDescent="0.2">
      <c r="B80" s="216" t="s">
        <v>160</v>
      </c>
      <c r="C80" s="133" t="s">
        <v>163</v>
      </c>
      <c r="D80" s="118" t="s">
        <v>164</v>
      </c>
      <c r="E80" s="104">
        <f>'alle Daten'!F80</f>
        <v>149</v>
      </c>
      <c r="F80" s="104">
        <f>'alle Daten'!J80</f>
        <v>65</v>
      </c>
      <c r="G80" s="106">
        <f>'alle Daten'!N80</f>
        <v>0.43624161073825501</v>
      </c>
      <c r="H80" s="105">
        <f>'alle Daten'!O80</f>
        <v>0.12076542026206455</v>
      </c>
      <c r="I80" s="104">
        <f>'alle Daten'!Q80</f>
        <v>1</v>
      </c>
      <c r="J80" s="141">
        <f>'alle Daten'!U80</f>
        <v>64</v>
      </c>
      <c r="K80" s="107">
        <f>'alle Daten'!Z80</f>
        <v>46</v>
      </c>
      <c r="L80" s="106">
        <f>'alle Daten'!AA80</f>
        <v>0.71875</v>
      </c>
      <c r="M80" s="108">
        <f>'alle Daten'!AA80-'alle Daten'!Y80</f>
        <v>1.2867647058823484E-2</v>
      </c>
      <c r="N80" s="107">
        <f>'alle Daten'!AD80</f>
        <v>14</v>
      </c>
      <c r="O80" s="106">
        <f>'alle Daten'!AE80</f>
        <v>0.21875</v>
      </c>
      <c r="P80" s="108">
        <f>'alle Daten'!AE80-'alle Daten'!AC80</f>
        <v>-7.5367647058823539E-2</v>
      </c>
      <c r="Q80" s="107">
        <f>'alle Daten'!AH80</f>
        <v>4</v>
      </c>
      <c r="R80" s="106">
        <f>'alle Daten'!AI80</f>
        <v>6.25E-2</v>
      </c>
      <c r="S80" s="108">
        <f>'alle Daten'!AI80-'alle Daten'!AG80</f>
        <v>6.25E-2</v>
      </c>
      <c r="T80" s="107">
        <f>'alle Daten'!AL80</f>
        <v>0</v>
      </c>
      <c r="U80" s="106">
        <f>'alle Daten'!AM80</f>
        <v>0</v>
      </c>
      <c r="V80" s="108">
        <f>'alle Daten'!AM80-'alle Daten'!AK80</f>
        <v>0</v>
      </c>
    </row>
    <row r="81" spans="2:22" x14ac:dyDescent="0.2">
      <c r="B81" s="216" t="s">
        <v>160</v>
      </c>
      <c r="C81" s="133" t="s">
        <v>165</v>
      </c>
      <c r="D81" s="118" t="s">
        <v>166</v>
      </c>
      <c r="E81" s="104">
        <f>'alle Daten'!F81</f>
        <v>352</v>
      </c>
      <c r="F81" s="104">
        <f>'alle Daten'!J81</f>
        <v>120</v>
      </c>
      <c r="G81" s="106">
        <f>'alle Daten'!N81</f>
        <v>0.34090909090909088</v>
      </c>
      <c r="H81" s="105">
        <f>'alle Daten'!O81</f>
        <v>-0.1246993746993747</v>
      </c>
      <c r="I81" s="104">
        <f>'alle Daten'!Q81</f>
        <v>0</v>
      </c>
      <c r="J81" s="141">
        <f>'alle Daten'!U81</f>
        <v>120</v>
      </c>
      <c r="K81" s="107">
        <f>'alle Daten'!Z81</f>
        <v>73</v>
      </c>
      <c r="L81" s="106">
        <f>'alle Daten'!AA81</f>
        <v>0.60833333333333328</v>
      </c>
      <c r="M81" s="108">
        <f>'alle Daten'!AA81-'alle Daten'!Y81</f>
        <v>8.3333333333333037E-3</v>
      </c>
      <c r="N81" s="107">
        <f>'alle Daten'!AD81</f>
        <v>43</v>
      </c>
      <c r="O81" s="106">
        <f>'alle Daten'!AE81</f>
        <v>0.35833333333333334</v>
      </c>
      <c r="P81" s="108">
        <f>'alle Daten'!AE81-'alle Daten'!AC81</f>
        <v>-4.1666666666666685E-2</v>
      </c>
      <c r="Q81" s="107">
        <f>'alle Daten'!AH81</f>
        <v>4</v>
      </c>
      <c r="R81" s="106">
        <f>'alle Daten'!AI81</f>
        <v>3.3333333333333333E-2</v>
      </c>
      <c r="S81" s="108">
        <f>'alle Daten'!AI81-'alle Daten'!AG81</f>
        <v>3.3333333333333333E-2</v>
      </c>
      <c r="T81" s="107">
        <f>'alle Daten'!AL81</f>
        <v>0</v>
      </c>
      <c r="U81" s="106">
        <f>'alle Daten'!AM81</f>
        <v>0</v>
      </c>
      <c r="V81" s="108">
        <f>'alle Daten'!AM81-'alle Daten'!AK81</f>
        <v>0</v>
      </c>
    </row>
    <row r="82" spans="2:22" x14ac:dyDescent="0.2">
      <c r="B82" s="216" t="s">
        <v>160</v>
      </c>
      <c r="C82" s="133" t="s">
        <v>167</v>
      </c>
      <c r="D82" s="118" t="s">
        <v>168</v>
      </c>
      <c r="E82" s="104">
        <f>'alle Daten'!F82</f>
        <v>400</v>
      </c>
      <c r="F82" s="104">
        <f>'alle Daten'!J82</f>
        <v>109</v>
      </c>
      <c r="G82" s="106">
        <f>'alle Daten'!N82</f>
        <v>0.27250000000000002</v>
      </c>
      <c r="H82" s="105">
        <f>'alle Daten'!O82</f>
        <v>-4.3801703163017014E-2</v>
      </c>
      <c r="I82" s="104">
        <f>'alle Daten'!Q82</f>
        <v>0</v>
      </c>
      <c r="J82" s="141">
        <f>'alle Daten'!U82</f>
        <v>109</v>
      </c>
      <c r="K82" s="107">
        <f>'alle Daten'!Z82</f>
        <v>62</v>
      </c>
      <c r="L82" s="106">
        <f>'alle Daten'!AA82</f>
        <v>0.56880733944954132</v>
      </c>
      <c r="M82" s="108">
        <f>'alle Daten'!AA82-'alle Daten'!Y82</f>
        <v>-5.9099637294644736E-2</v>
      </c>
      <c r="N82" s="107">
        <f>'alle Daten'!AD82</f>
        <v>39</v>
      </c>
      <c r="O82" s="106">
        <f>'alle Daten'!AE82</f>
        <v>0.3577981651376147</v>
      </c>
      <c r="P82" s="108">
        <f>'alle Daten'!AE82-'alle Daten'!AC82</f>
        <v>-1.429485811819925E-2</v>
      </c>
      <c r="Q82" s="107">
        <f>'alle Daten'!AH82</f>
        <v>8</v>
      </c>
      <c r="R82" s="106">
        <f>'alle Daten'!AI82</f>
        <v>7.3394495412844041E-2</v>
      </c>
      <c r="S82" s="108">
        <f>'alle Daten'!AI82-'alle Daten'!AG82</f>
        <v>7.3394495412844041E-2</v>
      </c>
      <c r="T82" s="107">
        <f>'alle Daten'!AL82</f>
        <v>0</v>
      </c>
      <c r="U82" s="106">
        <f>'alle Daten'!AM82</f>
        <v>0</v>
      </c>
      <c r="V82" s="108">
        <f>'alle Daten'!AM82-'alle Daten'!AK82</f>
        <v>0</v>
      </c>
    </row>
    <row r="83" spans="2:22" x14ac:dyDescent="0.2">
      <c r="B83" s="216" t="s">
        <v>160</v>
      </c>
      <c r="C83" s="133" t="s">
        <v>169</v>
      </c>
      <c r="D83" s="118" t="s">
        <v>170</v>
      </c>
      <c r="E83" s="104">
        <f>'alle Daten'!F83</f>
        <v>328</v>
      </c>
      <c r="F83" s="104">
        <f>'alle Daten'!J83</f>
        <v>154</v>
      </c>
      <c r="G83" s="106">
        <f>'alle Daten'!N83</f>
        <v>0.46951219512195119</v>
      </c>
      <c r="H83" s="105">
        <f>'alle Daten'!O83</f>
        <v>0.11504533633232583</v>
      </c>
      <c r="I83" s="104">
        <f>'alle Daten'!Q83</f>
        <v>4</v>
      </c>
      <c r="J83" s="141">
        <f>'alle Daten'!U83</f>
        <v>150</v>
      </c>
      <c r="K83" s="107">
        <f>'alle Daten'!Z83</f>
        <v>65</v>
      </c>
      <c r="L83" s="106">
        <f>'alle Daten'!AA83</f>
        <v>0.43333333333333335</v>
      </c>
      <c r="M83" s="108">
        <f>'alle Daten'!AA83-'alle Daten'!Y83</f>
        <v>-0.18851540616246498</v>
      </c>
      <c r="N83" s="107">
        <f>'alle Daten'!AD83</f>
        <v>82</v>
      </c>
      <c r="O83" s="106">
        <f>'alle Daten'!AE83</f>
        <v>0.54666666666666663</v>
      </c>
      <c r="P83" s="108">
        <f>'alle Daten'!AE83-'alle Daten'!AC83</f>
        <v>0.16851540616246496</v>
      </c>
      <c r="Q83" s="107">
        <f>'alle Daten'!AH83</f>
        <v>3</v>
      </c>
      <c r="R83" s="106">
        <f>'alle Daten'!AI83</f>
        <v>0.02</v>
      </c>
      <c r="S83" s="108">
        <f>'alle Daten'!AI83-'alle Daten'!AG83</f>
        <v>0.02</v>
      </c>
      <c r="T83" s="107">
        <f>'alle Daten'!AL83</f>
        <v>0</v>
      </c>
      <c r="U83" s="106">
        <f>'alle Daten'!AM83</f>
        <v>0</v>
      </c>
      <c r="V83" s="108">
        <f>'alle Daten'!AM83-'alle Daten'!AK83</f>
        <v>0</v>
      </c>
    </row>
    <row r="84" spans="2:22" x14ac:dyDescent="0.2">
      <c r="B84" s="216" t="s">
        <v>160</v>
      </c>
      <c r="C84" s="133" t="s">
        <v>171</v>
      </c>
      <c r="D84" s="118" t="s">
        <v>172</v>
      </c>
      <c r="E84" s="104">
        <f>'alle Daten'!F84</f>
        <v>303</v>
      </c>
      <c r="F84" s="104">
        <f>'alle Daten'!J84</f>
        <v>113</v>
      </c>
      <c r="G84" s="106">
        <f>'alle Daten'!N84</f>
        <v>0.37293729372937295</v>
      </c>
      <c r="H84" s="105">
        <f>'alle Daten'!O84</f>
        <v>-6.9328361407569039E-3</v>
      </c>
      <c r="I84" s="104">
        <f>'alle Daten'!Q84</f>
        <v>0</v>
      </c>
      <c r="J84" s="141">
        <f>'alle Daten'!U84</f>
        <v>113</v>
      </c>
      <c r="K84" s="107">
        <f>'alle Daten'!Z84</f>
        <v>73</v>
      </c>
      <c r="L84" s="106">
        <f>'alle Daten'!AA84</f>
        <v>0.64601769911504425</v>
      </c>
      <c r="M84" s="108">
        <f>'alle Daten'!AA84-'alle Daten'!Y84</f>
        <v>-0.18584070796460173</v>
      </c>
      <c r="N84" s="107">
        <f>'alle Daten'!AD84</f>
        <v>35</v>
      </c>
      <c r="O84" s="106">
        <f>'alle Daten'!AE84</f>
        <v>0.30973451327433627</v>
      </c>
      <c r="P84" s="108">
        <f>'alle Daten'!AE84-'alle Daten'!AC84</f>
        <v>0.14159292035398227</v>
      </c>
      <c r="Q84" s="107">
        <f>'alle Daten'!AH84</f>
        <v>5</v>
      </c>
      <c r="R84" s="106">
        <f>'alle Daten'!AI84</f>
        <v>4.4247787610619468E-2</v>
      </c>
      <c r="S84" s="108">
        <f>'alle Daten'!AI84-'alle Daten'!AG84</f>
        <v>4.4247787610619468E-2</v>
      </c>
      <c r="T84" s="107">
        <f>'alle Daten'!AL84</f>
        <v>0</v>
      </c>
      <c r="U84" s="106">
        <f>'alle Daten'!AM84</f>
        <v>0</v>
      </c>
      <c r="V84" s="108">
        <f>'alle Daten'!AM84-'alle Daten'!AK84</f>
        <v>0</v>
      </c>
    </row>
    <row r="85" spans="2:22" x14ac:dyDescent="0.2">
      <c r="B85" s="216" t="s">
        <v>160</v>
      </c>
      <c r="C85" s="133" t="s">
        <v>173</v>
      </c>
      <c r="D85" s="118" t="s">
        <v>174</v>
      </c>
      <c r="E85" s="104">
        <f>'alle Daten'!F85</f>
        <v>147</v>
      </c>
      <c r="F85" s="104">
        <f>'alle Daten'!J85</f>
        <v>86</v>
      </c>
      <c r="G85" s="106">
        <f>'alle Daten'!N85</f>
        <v>0.58503401360544216</v>
      </c>
      <c r="H85" s="105">
        <f>'alle Daten'!O85</f>
        <v>2.253401360544216E-2</v>
      </c>
      <c r="I85" s="104">
        <f>'alle Daten'!Q85</f>
        <v>0</v>
      </c>
      <c r="J85" s="141">
        <f>'alle Daten'!U85</f>
        <v>86</v>
      </c>
      <c r="K85" s="107">
        <f>'alle Daten'!Z85</f>
        <v>37</v>
      </c>
      <c r="L85" s="106">
        <f>'alle Daten'!AA85</f>
        <v>0.43023255813953487</v>
      </c>
      <c r="M85" s="108">
        <f>'alle Daten'!AA85-'alle Daten'!Y85</f>
        <v>-8.8754783632617018E-2</v>
      </c>
      <c r="N85" s="107">
        <f>'alle Daten'!AD85</f>
        <v>49</v>
      </c>
      <c r="O85" s="106">
        <f>'alle Daten'!AE85</f>
        <v>0.56976744186046513</v>
      </c>
      <c r="P85" s="108">
        <f>'alle Daten'!AE85-'alle Daten'!AC85</f>
        <v>8.8754783632617018E-2</v>
      </c>
      <c r="Q85" s="107">
        <f>'alle Daten'!AH85</f>
        <v>0</v>
      </c>
      <c r="R85" s="106">
        <f>'alle Daten'!AI85</f>
        <v>0</v>
      </c>
      <c r="S85" s="108">
        <f>'alle Daten'!AI85-'alle Daten'!AG85</f>
        <v>0</v>
      </c>
      <c r="T85" s="107">
        <f>'alle Daten'!AL85</f>
        <v>0</v>
      </c>
      <c r="U85" s="106">
        <f>'alle Daten'!AM85</f>
        <v>0</v>
      </c>
      <c r="V85" s="108">
        <f>'alle Daten'!AM85-'alle Daten'!AK85</f>
        <v>0</v>
      </c>
    </row>
    <row r="86" spans="2:22" x14ac:dyDescent="0.2">
      <c r="B86" s="216" t="s">
        <v>160</v>
      </c>
      <c r="C86" s="133" t="s">
        <v>175</v>
      </c>
      <c r="D86" s="118" t="s">
        <v>176</v>
      </c>
      <c r="E86" s="104">
        <f>'alle Daten'!F86</f>
        <v>370</v>
      </c>
      <c r="F86" s="104">
        <f>'alle Daten'!J86</f>
        <v>183</v>
      </c>
      <c r="G86" s="106">
        <f>'alle Daten'!N86</f>
        <v>0.49459459459459459</v>
      </c>
      <c r="H86" s="105">
        <f>'alle Daten'!O86</f>
        <v>0.1465553789083201</v>
      </c>
      <c r="I86" s="104">
        <f>'alle Daten'!Q86</f>
        <v>1</v>
      </c>
      <c r="J86" s="141">
        <f>'alle Daten'!U86</f>
        <v>182</v>
      </c>
      <c r="K86" s="107">
        <f>'alle Daten'!Z86</f>
        <v>167</v>
      </c>
      <c r="L86" s="106">
        <f>'alle Daten'!AA86</f>
        <v>0.91758241758241754</v>
      </c>
      <c r="M86" s="108">
        <f>'alle Daten'!AA86-'alle Daten'!Y86</f>
        <v>-3.9864390928220805E-2</v>
      </c>
      <c r="N86" s="107">
        <f>'alle Daten'!AD86</f>
        <v>7</v>
      </c>
      <c r="O86" s="106">
        <f>'alle Daten'!AE86</f>
        <v>3.8461538461538464E-2</v>
      </c>
      <c r="P86" s="108">
        <f>'alle Daten'!AE86-'alle Daten'!AC86</f>
        <v>-4.0916530278232374E-3</v>
      </c>
      <c r="Q86" s="107">
        <f>'alle Daten'!AH86</f>
        <v>8</v>
      </c>
      <c r="R86" s="106">
        <f>'alle Daten'!AI86</f>
        <v>4.3956043956043959E-2</v>
      </c>
      <c r="S86" s="108">
        <f>'alle Daten'!AI86-'alle Daten'!AG86</f>
        <v>4.3956043956043959E-2</v>
      </c>
      <c r="T86" s="107">
        <f>'alle Daten'!AL86</f>
        <v>0</v>
      </c>
      <c r="U86" s="106">
        <f>'alle Daten'!AM86</f>
        <v>0</v>
      </c>
      <c r="V86" s="108">
        <f>'alle Daten'!AM86-'alle Daten'!AK86</f>
        <v>0</v>
      </c>
    </row>
    <row r="87" spans="2:22" x14ac:dyDescent="0.2">
      <c r="B87" s="216" t="s">
        <v>160</v>
      </c>
      <c r="C87" s="133" t="s">
        <v>177</v>
      </c>
      <c r="D87" s="118" t="s">
        <v>178</v>
      </c>
      <c r="E87" s="104">
        <f>'alle Daten'!F87</f>
        <v>255</v>
      </c>
      <c r="F87" s="104">
        <f>'alle Daten'!J87</f>
        <v>152</v>
      </c>
      <c r="G87" s="106">
        <f>'alle Daten'!N87</f>
        <v>0.59607843137254901</v>
      </c>
      <c r="H87" s="105">
        <f>'alle Daten'!O87</f>
        <v>3.2860040567951332E-2</v>
      </c>
      <c r="I87" s="104">
        <f>'alle Daten'!Q87</f>
        <v>2</v>
      </c>
      <c r="J87" s="141">
        <f>'alle Daten'!U87</f>
        <v>150</v>
      </c>
      <c r="K87" s="107">
        <f>'alle Daten'!Z87</f>
        <v>142</v>
      </c>
      <c r="L87" s="106">
        <f>'alle Daten'!AA87</f>
        <v>0.94666666666666666</v>
      </c>
      <c r="M87" s="108">
        <f>'alle Daten'!AA87-'alle Daten'!Y87</f>
        <v>9.6326530612244943E-2</v>
      </c>
      <c r="N87" s="107">
        <f>'alle Daten'!AD87</f>
        <v>8</v>
      </c>
      <c r="O87" s="106">
        <f>'alle Daten'!AE87</f>
        <v>5.3333333333333337E-2</v>
      </c>
      <c r="P87" s="108">
        <f>'alle Daten'!AE87-'alle Daten'!AC87</f>
        <v>-9.6326530612244887E-2</v>
      </c>
      <c r="Q87" s="107">
        <f>'alle Daten'!AH87</f>
        <v>0</v>
      </c>
      <c r="R87" s="106">
        <f>'alle Daten'!AI87</f>
        <v>0</v>
      </c>
      <c r="S87" s="108">
        <f>'alle Daten'!AI87-'alle Daten'!AG87</f>
        <v>0</v>
      </c>
      <c r="T87" s="107">
        <f>'alle Daten'!AL87</f>
        <v>0</v>
      </c>
      <c r="U87" s="106">
        <f>'alle Daten'!AM87</f>
        <v>0</v>
      </c>
      <c r="V87" s="108">
        <f>'alle Daten'!AM87-'alle Daten'!AK87</f>
        <v>0</v>
      </c>
    </row>
    <row r="88" spans="2:22" x14ac:dyDescent="0.2">
      <c r="B88" s="216" t="s">
        <v>441</v>
      </c>
      <c r="C88" s="133" t="s">
        <v>179</v>
      </c>
      <c r="D88" s="118" t="s">
        <v>180</v>
      </c>
      <c r="E88" s="104">
        <f>'alle Daten'!F88</f>
        <v>458</v>
      </c>
      <c r="F88" s="104">
        <f>'alle Daten'!J88</f>
        <v>203</v>
      </c>
      <c r="G88" s="106">
        <f>'alle Daten'!N88</f>
        <v>0.44323144104803491</v>
      </c>
      <c r="H88" s="105">
        <f>'alle Daten'!O88</f>
        <v>1.0854391867707036E-2</v>
      </c>
      <c r="I88" s="104">
        <f>'alle Daten'!Q88</f>
        <v>1</v>
      </c>
      <c r="J88" s="141">
        <f>'alle Daten'!U88</f>
        <v>202</v>
      </c>
      <c r="K88" s="107">
        <f>'alle Daten'!Z88</f>
        <v>174</v>
      </c>
      <c r="L88" s="106">
        <f>'alle Daten'!AA88</f>
        <v>0.86138613861386137</v>
      </c>
      <c r="M88" s="108">
        <f>'alle Daten'!AA88-'alle Daten'!Y88</f>
        <v>-8.1790787774429496E-3</v>
      </c>
      <c r="N88" s="107">
        <f>'alle Daten'!AD88</f>
        <v>15</v>
      </c>
      <c r="O88" s="106">
        <f>'alle Daten'!AE88</f>
        <v>7.4257425742574254E-2</v>
      </c>
      <c r="P88" s="108">
        <f>'alle Daten'!AE88-'alle Daten'!AC88</f>
        <v>-5.6177356866121395E-2</v>
      </c>
      <c r="Q88" s="107">
        <f>'alle Daten'!AH88</f>
        <v>13</v>
      </c>
      <c r="R88" s="106">
        <f>'alle Daten'!AI88</f>
        <v>6.4356435643564358E-2</v>
      </c>
      <c r="S88" s="108">
        <f>'alle Daten'!AI88-'alle Daten'!AG88</f>
        <v>6.4356435643564358E-2</v>
      </c>
      <c r="T88" s="107">
        <f>'alle Daten'!AL88</f>
        <v>0</v>
      </c>
      <c r="U88" s="106">
        <f>'alle Daten'!AM88</f>
        <v>0</v>
      </c>
      <c r="V88" s="108">
        <f>'alle Daten'!AM88-'alle Daten'!AK88</f>
        <v>0</v>
      </c>
    </row>
    <row r="89" spans="2:22" x14ac:dyDescent="0.2">
      <c r="B89" s="216" t="s">
        <v>441</v>
      </c>
      <c r="C89" s="133" t="s">
        <v>181</v>
      </c>
      <c r="D89" s="118" t="s">
        <v>182</v>
      </c>
      <c r="E89" s="104">
        <f>'alle Daten'!F89</f>
        <v>623</v>
      </c>
      <c r="F89" s="104">
        <f>'alle Daten'!J89</f>
        <v>201</v>
      </c>
      <c r="G89" s="106">
        <f>'alle Daten'!N89</f>
        <v>0.32263242375601925</v>
      </c>
      <c r="H89" s="105">
        <f>'alle Daten'!O89</f>
        <v>1.6107385819752185E-2</v>
      </c>
      <c r="I89" s="104">
        <f>'alle Daten'!Q89</f>
        <v>3</v>
      </c>
      <c r="J89" s="141">
        <f>'alle Daten'!U89</f>
        <v>198</v>
      </c>
      <c r="K89" s="107">
        <f>'alle Daten'!Z89</f>
        <v>127</v>
      </c>
      <c r="L89" s="106">
        <f>'alle Daten'!AA89</f>
        <v>0.64141414141414144</v>
      </c>
      <c r="M89" s="108">
        <f>'alle Daten'!AA89-'alle Daten'!Y89</f>
        <v>-0.10988119537342333</v>
      </c>
      <c r="N89" s="107">
        <f>'alle Daten'!AD89</f>
        <v>58</v>
      </c>
      <c r="O89" s="106">
        <f>'alle Daten'!AE89</f>
        <v>0.29292929292929293</v>
      </c>
      <c r="P89" s="108">
        <f>'alle Daten'!AE89-'alle Daten'!AC89</f>
        <v>4.42246297168577E-2</v>
      </c>
      <c r="Q89" s="107">
        <f>'alle Daten'!AH89</f>
        <v>13</v>
      </c>
      <c r="R89" s="106">
        <f>'alle Daten'!AI89</f>
        <v>6.5656565656565663E-2</v>
      </c>
      <c r="S89" s="108">
        <f>'alle Daten'!AI89-'alle Daten'!AG89</f>
        <v>6.5656565656565663E-2</v>
      </c>
      <c r="T89" s="107">
        <f>'alle Daten'!AL89</f>
        <v>0</v>
      </c>
      <c r="U89" s="106">
        <f>'alle Daten'!AM89</f>
        <v>0</v>
      </c>
      <c r="V89" s="108">
        <f>'alle Daten'!AM89-'alle Daten'!AK89</f>
        <v>0</v>
      </c>
    </row>
    <row r="90" spans="2:22" x14ac:dyDescent="0.2">
      <c r="B90" s="216" t="s">
        <v>441</v>
      </c>
      <c r="C90" s="133" t="s">
        <v>183</v>
      </c>
      <c r="D90" s="118" t="s">
        <v>184</v>
      </c>
      <c r="E90" s="104">
        <f>'alle Daten'!F90</f>
        <v>446</v>
      </c>
      <c r="F90" s="104">
        <f>'alle Daten'!J90</f>
        <v>42</v>
      </c>
      <c r="G90" s="106">
        <f>'alle Daten'!N90</f>
        <v>9.417040358744394E-2</v>
      </c>
      <c r="H90" s="105">
        <f>'alle Daten'!O90</f>
        <v>-0.19628602794782579</v>
      </c>
      <c r="I90" s="104">
        <f>'alle Daten'!Q90</f>
        <v>0</v>
      </c>
      <c r="J90" s="141">
        <f>'alle Daten'!U90</f>
        <v>42</v>
      </c>
      <c r="K90" s="107">
        <f>'alle Daten'!Z90</f>
        <v>39</v>
      </c>
      <c r="L90" s="106">
        <f>'alle Daten'!AA90</f>
        <v>0.9285714285714286</v>
      </c>
      <c r="M90" s="108">
        <f>'alle Daten'!AA90-'alle Daten'!Y90</f>
        <v>-5.7142857142857162E-2</v>
      </c>
      <c r="N90" s="107">
        <f>'alle Daten'!AD90</f>
        <v>1</v>
      </c>
      <c r="O90" s="106">
        <f>'alle Daten'!AE90</f>
        <v>2.3809523809523808E-2</v>
      </c>
      <c r="P90" s="108">
        <f>'alle Daten'!AE90-'alle Daten'!AC90</f>
        <v>9.5238095238095229E-3</v>
      </c>
      <c r="Q90" s="107">
        <f>'alle Daten'!AH90</f>
        <v>2</v>
      </c>
      <c r="R90" s="106">
        <f>'alle Daten'!AI90</f>
        <v>4.7619047619047616E-2</v>
      </c>
      <c r="S90" s="108">
        <f>'alle Daten'!AI90-'alle Daten'!AG90</f>
        <v>4.7619047619047616E-2</v>
      </c>
      <c r="T90" s="107">
        <f>'alle Daten'!AL90</f>
        <v>0</v>
      </c>
      <c r="U90" s="106">
        <f>'alle Daten'!AM90</f>
        <v>0</v>
      </c>
      <c r="V90" s="108">
        <f>'alle Daten'!AM90-'alle Daten'!AK90</f>
        <v>0</v>
      </c>
    </row>
    <row r="91" spans="2:22" x14ac:dyDescent="0.2">
      <c r="B91" s="216" t="s">
        <v>441</v>
      </c>
      <c r="C91" s="133" t="s">
        <v>185</v>
      </c>
      <c r="D91" s="118" t="s">
        <v>186</v>
      </c>
      <c r="E91" s="104">
        <f>'alle Daten'!F91</f>
        <v>184</v>
      </c>
      <c r="F91" s="104">
        <f>'alle Daten'!J91</f>
        <v>77</v>
      </c>
      <c r="G91" s="106">
        <f>'alle Daten'!N91</f>
        <v>0.41847826086956524</v>
      </c>
      <c r="H91" s="105">
        <f>'alle Daten'!O91</f>
        <v>9.1745587602238499E-2</v>
      </c>
      <c r="I91" s="104">
        <f>'alle Daten'!Q91</f>
        <v>0</v>
      </c>
      <c r="J91" s="141">
        <f>'alle Daten'!U91</f>
        <v>77</v>
      </c>
      <c r="K91" s="107">
        <f>'alle Daten'!Z91</f>
        <v>44</v>
      </c>
      <c r="L91" s="106">
        <f>'alle Daten'!AA91</f>
        <v>0.5714285714285714</v>
      </c>
      <c r="M91" s="108">
        <f>'alle Daten'!AA91-'alle Daten'!Y91</f>
        <v>-0.22857142857142865</v>
      </c>
      <c r="N91" s="107">
        <f>'alle Daten'!AD91</f>
        <v>23</v>
      </c>
      <c r="O91" s="106">
        <f>'alle Daten'!AE91</f>
        <v>0.29870129870129869</v>
      </c>
      <c r="P91" s="108">
        <f>'alle Daten'!AE91-'alle Daten'!AC91</f>
        <v>9.8701298701298679E-2</v>
      </c>
      <c r="Q91" s="107">
        <f>'alle Daten'!AH91</f>
        <v>10</v>
      </c>
      <c r="R91" s="106">
        <f>'alle Daten'!AI91</f>
        <v>0.12987012987012986</v>
      </c>
      <c r="S91" s="108">
        <f>'alle Daten'!AI91-'alle Daten'!AG91</f>
        <v>0.12987012987012986</v>
      </c>
      <c r="T91" s="107">
        <f>'alle Daten'!AL91</f>
        <v>0</v>
      </c>
      <c r="U91" s="106">
        <f>'alle Daten'!AM91</f>
        <v>0</v>
      </c>
      <c r="V91" s="108">
        <f>'alle Daten'!AM91-'alle Daten'!AK91</f>
        <v>0</v>
      </c>
    </row>
    <row r="92" spans="2:22" x14ac:dyDescent="0.2">
      <c r="B92" s="216" t="s">
        <v>441</v>
      </c>
      <c r="C92" s="133" t="s">
        <v>187</v>
      </c>
      <c r="D92" s="118" t="s">
        <v>188</v>
      </c>
      <c r="E92" s="104">
        <f>'alle Daten'!F92</f>
        <v>167</v>
      </c>
      <c r="F92" s="104">
        <f>'alle Daten'!J92</f>
        <v>68</v>
      </c>
      <c r="G92" s="106">
        <f>'alle Daten'!N92</f>
        <v>0.40718562874251496</v>
      </c>
      <c r="H92" s="105">
        <f>'alle Daten'!O92</f>
        <v>-8.1049665375132085E-2</v>
      </c>
      <c r="I92" s="104">
        <f>'alle Daten'!Q92</f>
        <v>1</v>
      </c>
      <c r="J92" s="141">
        <f>'alle Daten'!U92</f>
        <v>67</v>
      </c>
      <c r="K92" s="107">
        <f>'alle Daten'!Z92</f>
        <v>55</v>
      </c>
      <c r="L92" s="106">
        <f>'alle Daten'!AA92</f>
        <v>0.82089552238805974</v>
      </c>
      <c r="M92" s="108">
        <f>'alle Daten'!AA92-'alle Daten'!Y92</f>
        <v>-6.9348380050964664E-2</v>
      </c>
      <c r="N92" s="107">
        <f>'alle Daten'!AD92</f>
        <v>12</v>
      </c>
      <c r="O92" s="106">
        <f>'alle Daten'!AE92</f>
        <v>0.17910447761194029</v>
      </c>
      <c r="P92" s="108">
        <f>'alle Daten'!AE92-'alle Daten'!AC92</f>
        <v>6.9348380050964678E-2</v>
      </c>
      <c r="Q92" s="107">
        <f>'alle Daten'!AH92</f>
        <v>0</v>
      </c>
      <c r="R92" s="106">
        <f>'alle Daten'!AI92</f>
        <v>0</v>
      </c>
      <c r="S92" s="108">
        <f>'alle Daten'!AI92-'alle Daten'!AG92</f>
        <v>0</v>
      </c>
      <c r="T92" s="107">
        <f>'alle Daten'!AL92</f>
        <v>0</v>
      </c>
      <c r="U92" s="106">
        <f>'alle Daten'!AM92</f>
        <v>0</v>
      </c>
      <c r="V92" s="108">
        <f>'alle Daten'!AM92-'alle Daten'!AK92</f>
        <v>0</v>
      </c>
    </row>
    <row r="93" spans="2:22" x14ac:dyDescent="0.2">
      <c r="B93" s="216" t="s">
        <v>441</v>
      </c>
      <c r="C93" s="133" t="s">
        <v>189</v>
      </c>
      <c r="D93" s="118" t="s">
        <v>190</v>
      </c>
      <c r="E93" s="104">
        <f>'alle Daten'!F93</f>
        <v>444</v>
      </c>
      <c r="F93" s="104">
        <f>'alle Daten'!J93</f>
        <v>182</v>
      </c>
      <c r="G93" s="106">
        <f>'alle Daten'!N93</f>
        <v>0.40990990990990989</v>
      </c>
      <c r="H93" s="105">
        <f>'alle Daten'!O93</f>
        <v>-0.14750136357652016</v>
      </c>
      <c r="I93" s="104">
        <f>'alle Daten'!Q93</f>
        <v>2</v>
      </c>
      <c r="J93" s="141">
        <f>'alle Daten'!U93</f>
        <v>180</v>
      </c>
      <c r="K93" s="107">
        <f>'alle Daten'!Z93</f>
        <v>158</v>
      </c>
      <c r="L93" s="106">
        <f>'alle Daten'!AA93</f>
        <v>0.87777777777777777</v>
      </c>
      <c r="M93" s="108">
        <f>'alle Daten'!AA93-'alle Daten'!Y93</f>
        <v>1.0353535353535337E-2</v>
      </c>
      <c r="N93" s="107">
        <f>'alle Daten'!AD93</f>
        <v>21</v>
      </c>
      <c r="O93" s="106">
        <f>'alle Daten'!AE93</f>
        <v>0.11666666666666667</v>
      </c>
      <c r="P93" s="108">
        <f>'alle Daten'!AE93-'alle Daten'!AC93</f>
        <v>-1.5909090909090901E-2</v>
      </c>
      <c r="Q93" s="107">
        <f>'alle Daten'!AH93</f>
        <v>1</v>
      </c>
      <c r="R93" s="106">
        <f>'alle Daten'!AI93</f>
        <v>5.5555555555555558E-3</v>
      </c>
      <c r="S93" s="108">
        <f>'alle Daten'!AI93-'alle Daten'!AG93</f>
        <v>5.5555555555555558E-3</v>
      </c>
      <c r="T93" s="107">
        <f>'alle Daten'!AL93</f>
        <v>0</v>
      </c>
      <c r="U93" s="106">
        <f>'alle Daten'!AM93</f>
        <v>0</v>
      </c>
      <c r="V93" s="108">
        <f>'alle Daten'!AM93-'alle Daten'!AK93</f>
        <v>0</v>
      </c>
    </row>
    <row r="94" spans="2:22" x14ac:dyDescent="0.2">
      <c r="B94" s="216" t="s">
        <v>441</v>
      </c>
      <c r="C94" s="133" t="s">
        <v>191</v>
      </c>
      <c r="D94" s="118" t="s">
        <v>192</v>
      </c>
      <c r="E94" s="104">
        <f>'alle Daten'!F94</f>
        <v>208</v>
      </c>
      <c r="F94" s="104">
        <f>'alle Daten'!J94</f>
        <v>104</v>
      </c>
      <c r="G94" s="106">
        <f>'alle Daten'!N94</f>
        <v>0.5</v>
      </c>
      <c r="H94" s="105">
        <f>'alle Daten'!O94</f>
        <v>5.3191489361702149E-2</v>
      </c>
      <c r="I94" s="104">
        <f>'alle Daten'!Q94</f>
        <v>1</v>
      </c>
      <c r="J94" s="141">
        <f>'alle Daten'!U94</f>
        <v>103</v>
      </c>
      <c r="K94" s="107">
        <f>'alle Daten'!Z94</f>
        <v>93</v>
      </c>
      <c r="L94" s="106">
        <f>'alle Daten'!AA94</f>
        <v>0.90291262135922334</v>
      </c>
      <c r="M94" s="108">
        <f>'alle Daten'!AA94-'alle Daten'!Y94</f>
        <v>-1.1373092926490913E-2</v>
      </c>
      <c r="N94" s="107">
        <f>'alle Daten'!AD94</f>
        <v>10</v>
      </c>
      <c r="O94" s="106">
        <f>'alle Daten'!AE94</f>
        <v>9.7087378640776698E-2</v>
      </c>
      <c r="P94" s="108">
        <f>'alle Daten'!AE94-'alle Daten'!AC94</f>
        <v>1.1373092926490982E-2</v>
      </c>
      <c r="Q94" s="107">
        <f>'alle Daten'!AH94</f>
        <v>0</v>
      </c>
      <c r="R94" s="106">
        <f>'alle Daten'!AI94</f>
        <v>0</v>
      </c>
      <c r="S94" s="108">
        <f>'alle Daten'!AI94-'alle Daten'!AG94</f>
        <v>0</v>
      </c>
      <c r="T94" s="107">
        <f>'alle Daten'!AL94</f>
        <v>0</v>
      </c>
      <c r="U94" s="106">
        <f>'alle Daten'!AM94</f>
        <v>0</v>
      </c>
      <c r="V94" s="108">
        <f>'alle Daten'!AM94-'alle Daten'!AK94</f>
        <v>0</v>
      </c>
    </row>
    <row r="95" spans="2:22" x14ac:dyDescent="0.2">
      <c r="B95" s="216" t="s">
        <v>441</v>
      </c>
      <c r="C95" s="133" t="s">
        <v>193</v>
      </c>
      <c r="D95" s="118" t="s">
        <v>194</v>
      </c>
      <c r="E95" s="104">
        <f>'alle Daten'!F95</f>
        <v>774</v>
      </c>
      <c r="F95" s="104">
        <f>'alle Daten'!J95</f>
        <v>306</v>
      </c>
      <c r="G95" s="106">
        <f>'alle Daten'!N95</f>
        <v>0.39534883720930231</v>
      </c>
      <c r="H95" s="105">
        <f>'alle Daten'!O95</f>
        <v>-3.5762273901808805E-2</v>
      </c>
      <c r="I95" s="104">
        <f>'alle Daten'!Q95</f>
        <v>7</v>
      </c>
      <c r="J95" s="141">
        <f>'alle Daten'!U95</f>
        <v>299</v>
      </c>
      <c r="K95" s="107">
        <f>'alle Daten'!Z95</f>
        <v>225</v>
      </c>
      <c r="L95" s="106">
        <f>'alle Daten'!AA95</f>
        <v>0.75250836120401343</v>
      </c>
      <c r="M95" s="108">
        <f>'alle Daten'!AA95-'alle Daten'!Y95</f>
        <v>-0.17036397922151847</v>
      </c>
      <c r="N95" s="107">
        <f>'alle Daten'!AD95</f>
        <v>31</v>
      </c>
      <c r="O95" s="106">
        <f>'alle Daten'!AE95</f>
        <v>0.10367892976588629</v>
      </c>
      <c r="P95" s="108">
        <f>'alle Daten'!AE95-'alle Daten'!AC95</f>
        <v>2.6551270191418203E-2</v>
      </c>
      <c r="Q95" s="107">
        <f>'alle Daten'!AH95</f>
        <v>43</v>
      </c>
      <c r="R95" s="106">
        <f>'alle Daten'!AI95</f>
        <v>0.14381270903010032</v>
      </c>
      <c r="S95" s="108">
        <f>'alle Daten'!AI95-'alle Daten'!AG95</f>
        <v>0.14381270903010032</v>
      </c>
      <c r="T95" s="107">
        <f>'alle Daten'!AL95</f>
        <v>0</v>
      </c>
      <c r="U95" s="106">
        <f>'alle Daten'!AM95</f>
        <v>0</v>
      </c>
      <c r="V95" s="108">
        <f>'alle Daten'!AM95-'alle Daten'!AK95</f>
        <v>0</v>
      </c>
    </row>
    <row r="96" spans="2:22" x14ac:dyDescent="0.2">
      <c r="B96" s="216" t="s">
        <v>441</v>
      </c>
      <c r="C96" s="133" t="s">
        <v>195</v>
      </c>
      <c r="D96" s="118" t="s">
        <v>196</v>
      </c>
      <c r="E96" s="104">
        <f>'alle Daten'!F96</f>
        <v>511</v>
      </c>
      <c r="F96" s="104">
        <f>'alle Daten'!J96</f>
        <v>189</v>
      </c>
      <c r="G96" s="106">
        <f>'alle Daten'!N96</f>
        <v>0.36986301369863012</v>
      </c>
      <c r="H96" s="105">
        <f>'alle Daten'!O96</f>
        <v>-0.20156555772994128</v>
      </c>
      <c r="I96" s="104">
        <f>'alle Daten'!Q96</f>
        <v>1</v>
      </c>
      <c r="J96" s="141">
        <f>'alle Daten'!U96</f>
        <v>188</v>
      </c>
      <c r="K96" s="107">
        <f>'alle Daten'!Z96</f>
        <v>172</v>
      </c>
      <c r="L96" s="106">
        <f>'alle Daten'!AA96</f>
        <v>0.91489361702127658</v>
      </c>
      <c r="M96" s="108">
        <f>'alle Daten'!AA96-'alle Daten'!Y96</f>
        <v>-2.9891659052343034E-2</v>
      </c>
      <c r="N96" s="107">
        <f>'alle Daten'!AD96</f>
        <v>7</v>
      </c>
      <c r="O96" s="106">
        <f>'alle Daten'!AE96</f>
        <v>3.7234042553191488E-2</v>
      </c>
      <c r="P96" s="108">
        <f>'alle Daten'!AE96-'alle Daten'!AC96</f>
        <v>-1.7980681373188881E-2</v>
      </c>
      <c r="Q96" s="107">
        <f>'alle Daten'!AH96</f>
        <v>9</v>
      </c>
      <c r="R96" s="106">
        <f>'alle Daten'!AI96</f>
        <v>4.7872340425531915E-2</v>
      </c>
      <c r="S96" s="108">
        <f>'alle Daten'!AI96-'alle Daten'!AG96</f>
        <v>4.7872340425531915E-2</v>
      </c>
      <c r="T96" s="107">
        <f>'alle Daten'!AL96</f>
        <v>0</v>
      </c>
      <c r="U96" s="106">
        <f>'alle Daten'!AM96</f>
        <v>0</v>
      </c>
      <c r="V96" s="108">
        <f>'alle Daten'!AM96-'alle Daten'!AK96</f>
        <v>0</v>
      </c>
    </row>
    <row r="97" spans="2:22" x14ac:dyDescent="0.2">
      <c r="B97" s="216" t="s">
        <v>441</v>
      </c>
      <c r="C97" s="133" t="s">
        <v>197</v>
      </c>
      <c r="D97" s="118" t="s">
        <v>198</v>
      </c>
      <c r="E97" s="104">
        <f>'alle Daten'!F97</f>
        <v>745</v>
      </c>
      <c r="F97" s="104">
        <f>'alle Daten'!J97</f>
        <v>249</v>
      </c>
      <c r="G97" s="106">
        <f>'alle Daten'!N97</f>
        <v>0.33422818791946307</v>
      </c>
      <c r="H97" s="105">
        <f>'alle Daten'!O97</f>
        <v>-2.3335554219413024E-3</v>
      </c>
      <c r="I97" s="104">
        <f>'alle Daten'!Q97</f>
        <v>1</v>
      </c>
      <c r="J97" s="141">
        <f>'alle Daten'!U97</f>
        <v>248</v>
      </c>
      <c r="K97" s="107">
        <f>'alle Daten'!Z97</f>
        <v>194</v>
      </c>
      <c r="L97" s="106">
        <f>'alle Daten'!AA97</f>
        <v>0.782258064516129</v>
      </c>
      <c r="M97" s="108">
        <f>'alle Daten'!AA97-'alle Daten'!Y97</f>
        <v>1.6690298948363491E-2</v>
      </c>
      <c r="N97" s="107">
        <f>'alle Daten'!AD97</f>
        <v>39</v>
      </c>
      <c r="O97" s="106">
        <f>'alle Daten'!AE97</f>
        <v>0.15725806451612903</v>
      </c>
      <c r="P97" s="108">
        <f>'alle Daten'!AE97-'alle Daten'!AC97</f>
        <v>-7.7174169916105401E-2</v>
      </c>
      <c r="Q97" s="107">
        <f>'alle Daten'!AH97</f>
        <v>15</v>
      </c>
      <c r="R97" s="106">
        <f>'alle Daten'!AI97</f>
        <v>6.0483870967741937E-2</v>
      </c>
      <c r="S97" s="108">
        <f>'alle Daten'!AI97-'alle Daten'!AG97</f>
        <v>6.0483870967741937E-2</v>
      </c>
      <c r="T97" s="107">
        <f>'alle Daten'!AL97</f>
        <v>0</v>
      </c>
      <c r="U97" s="106">
        <f>'alle Daten'!AM97</f>
        <v>0</v>
      </c>
      <c r="V97" s="108">
        <f>'alle Daten'!AM97-'alle Daten'!AK97</f>
        <v>0</v>
      </c>
    </row>
    <row r="98" spans="2:22" x14ac:dyDescent="0.2">
      <c r="B98" s="216" t="s">
        <v>441</v>
      </c>
      <c r="C98" s="133" t="s">
        <v>199</v>
      </c>
      <c r="D98" s="118" t="s">
        <v>200</v>
      </c>
      <c r="E98" s="104">
        <f>'alle Daten'!F98</f>
        <v>311</v>
      </c>
      <c r="F98" s="104">
        <f>'alle Daten'!J98</f>
        <v>134</v>
      </c>
      <c r="G98" s="106">
        <f>'alle Daten'!N98</f>
        <v>0.43086816720257237</v>
      </c>
      <c r="H98" s="105">
        <f>'alle Daten'!O98</f>
        <v>-0.20368332781403897</v>
      </c>
      <c r="I98" s="104">
        <f>'alle Daten'!Q98</f>
        <v>1</v>
      </c>
      <c r="J98" s="141">
        <f>'alle Daten'!U98</f>
        <v>133</v>
      </c>
      <c r="K98" s="107">
        <f>'alle Daten'!Z98</f>
        <v>107</v>
      </c>
      <c r="L98" s="106">
        <f>'alle Daten'!AA98</f>
        <v>0.80451127819548873</v>
      </c>
      <c r="M98" s="108">
        <f>'alle Daten'!AA98-'alle Daten'!Y98</f>
        <v>4.1353383458646586E-2</v>
      </c>
      <c r="N98" s="107">
        <f>'alle Daten'!AD98</f>
        <v>22</v>
      </c>
      <c r="O98" s="106">
        <f>'alle Daten'!AE98</f>
        <v>0.16541353383458646</v>
      </c>
      <c r="P98" s="108">
        <f>'alle Daten'!AE98-'alle Daten'!AC98</f>
        <v>-7.1428571428571425E-2</v>
      </c>
      <c r="Q98" s="107">
        <f>'alle Daten'!AH98</f>
        <v>4</v>
      </c>
      <c r="R98" s="106">
        <f>'alle Daten'!AI98</f>
        <v>3.007518796992481E-2</v>
      </c>
      <c r="S98" s="108">
        <f>'alle Daten'!AI98-'alle Daten'!AG98</f>
        <v>3.007518796992481E-2</v>
      </c>
      <c r="T98" s="107">
        <f>'alle Daten'!AL98</f>
        <v>0</v>
      </c>
      <c r="U98" s="106">
        <f>'alle Daten'!AM98</f>
        <v>0</v>
      </c>
      <c r="V98" s="108">
        <f>'alle Daten'!AM98-'alle Daten'!AK98</f>
        <v>0</v>
      </c>
    </row>
    <row r="99" spans="2:22" x14ac:dyDescent="0.2">
      <c r="B99" s="216" t="s">
        <v>441</v>
      </c>
      <c r="C99" s="133" t="s">
        <v>201</v>
      </c>
      <c r="D99" s="118" t="s">
        <v>202</v>
      </c>
      <c r="E99" s="104">
        <f>'alle Daten'!F99</f>
        <v>382</v>
      </c>
      <c r="F99" s="104">
        <f>'alle Daten'!J99</f>
        <v>84</v>
      </c>
      <c r="G99" s="106">
        <f>'alle Daten'!N99</f>
        <v>0.21989528795811519</v>
      </c>
      <c r="H99" s="105">
        <f>'alle Daten'!O99</f>
        <v>-5.2831984769157514E-2</v>
      </c>
      <c r="I99" s="104">
        <f>'alle Daten'!Q99</f>
        <v>0</v>
      </c>
      <c r="J99" s="141">
        <f>'alle Daten'!U99</f>
        <v>84</v>
      </c>
      <c r="K99" s="107">
        <f>'alle Daten'!Z99</f>
        <v>62</v>
      </c>
      <c r="L99" s="106">
        <f>'alle Daten'!AA99</f>
        <v>0.73809523809523814</v>
      </c>
      <c r="M99" s="108">
        <f>'alle Daten'!AA99-'alle Daten'!Y99</f>
        <v>-7.8418523372651761E-2</v>
      </c>
      <c r="N99" s="107">
        <f>'alle Daten'!AD99</f>
        <v>18</v>
      </c>
      <c r="O99" s="106">
        <f>'alle Daten'!AE99</f>
        <v>0.21428571428571427</v>
      </c>
      <c r="P99" s="108">
        <f>'alle Daten'!AE99-'alle Daten'!AC99</f>
        <v>3.0799475753604172E-2</v>
      </c>
      <c r="Q99" s="107">
        <f>'alle Daten'!AH99</f>
        <v>4</v>
      </c>
      <c r="R99" s="106">
        <f>'alle Daten'!AI99</f>
        <v>4.7619047619047616E-2</v>
      </c>
      <c r="S99" s="108">
        <f>'alle Daten'!AI99-'alle Daten'!AG99</f>
        <v>4.7619047619047616E-2</v>
      </c>
      <c r="T99" s="107">
        <f>'alle Daten'!AL99</f>
        <v>0</v>
      </c>
      <c r="U99" s="106">
        <f>'alle Daten'!AM99</f>
        <v>0</v>
      </c>
      <c r="V99" s="108">
        <f>'alle Daten'!AM99-'alle Daten'!AK99</f>
        <v>0</v>
      </c>
    </row>
    <row r="100" spans="2:22" x14ac:dyDescent="0.2">
      <c r="B100" s="216" t="s">
        <v>441</v>
      </c>
      <c r="C100" s="133" t="s">
        <v>203</v>
      </c>
      <c r="D100" s="118" t="s">
        <v>204</v>
      </c>
      <c r="E100" s="104">
        <f>'alle Daten'!F100</f>
        <v>505</v>
      </c>
      <c r="F100" s="104">
        <f>'alle Daten'!J100</f>
        <v>138</v>
      </c>
      <c r="G100" s="106">
        <f>'alle Daten'!N100</f>
        <v>0.27326732673267329</v>
      </c>
      <c r="H100" s="105">
        <f>'alle Daten'!O100</f>
        <v>-9.5042088478510811E-3</v>
      </c>
      <c r="I100" s="104">
        <f>'alle Daten'!Q100</f>
        <v>0</v>
      </c>
      <c r="J100" s="141">
        <f>'alle Daten'!U100</f>
        <v>138</v>
      </c>
      <c r="K100" s="107">
        <f>'alle Daten'!Z100</f>
        <v>115</v>
      </c>
      <c r="L100" s="106">
        <f>'alle Daten'!AA100</f>
        <v>0.83333333333333337</v>
      </c>
      <c r="M100" s="108">
        <f>'alle Daten'!AA100-'alle Daten'!Y100</f>
        <v>-0.11904761904761896</v>
      </c>
      <c r="N100" s="107">
        <f>'alle Daten'!AD100</f>
        <v>7</v>
      </c>
      <c r="O100" s="106">
        <f>'alle Daten'!AE100</f>
        <v>5.0724637681159424E-2</v>
      </c>
      <c r="P100" s="108">
        <f>'alle Daten'!AE100-'alle Daten'!AC100</f>
        <v>3.1055900621118071E-3</v>
      </c>
      <c r="Q100" s="107">
        <f>'alle Daten'!AH100</f>
        <v>16</v>
      </c>
      <c r="R100" s="106">
        <f>'alle Daten'!AI100</f>
        <v>0.11594202898550725</v>
      </c>
      <c r="S100" s="108">
        <f>'alle Daten'!AI100-'alle Daten'!AG100</f>
        <v>0.11594202898550725</v>
      </c>
      <c r="T100" s="107">
        <f>'alle Daten'!AL100</f>
        <v>0</v>
      </c>
      <c r="U100" s="106">
        <f>'alle Daten'!AM100</f>
        <v>0</v>
      </c>
      <c r="V100" s="108">
        <f>'alle Daten'!AM100-'alle Daten'!AK100</f>
        <v>0</v>
      </c>
    </row>
    <row r="101" spans="2:22" x14ac:dyDescent="0.2">
      <c r="B101" s="216" t="s">
        <v>441</v>
      </c>
      <c r="C101" s="133" t="s">
        <v>205</v>
      </c>
      <c r="D101" s="118" t="s">
        <v>206</v>
      </c>
      <c r="E101" s="104">
        <f>'alle Daten'!F101</f>
        <v>188</v>
      </c>
      <c r="F101" s="104">
        <f>'alle Daten'!J101</f>
        <v>85</v>
      </c>
      <c r="G101" s="106">
        <f>'alle Daten'!N101</f>
        <v>0.4521276595744681</v>
      </c>
      <c r="H101" s="105">
        <f>'alle Daten'!O101</f>
        <v>-1.7260095527572739E-2</v>
      </c>
      <c r="I101" s="104">
        <f>'alle Daten'!Q101</f>
        <v>1</v>
      </c>
      <c r="J101" s="141">
        <f>'alle Daten'!U101</f>
        <v>84</v>
      </c>
      <c r="K101" s="107">
        <f>'alle Daten'!Z101</f>
        <v>70</v>
      </c>
      <c r="L101" s="106">
        <f>'alle Daten'!AA101</f>
        <v>0.83333333333333337</v>
      </c>
      <c r="M101" s="108">
        <f>'alle Daten'!AA101-'alle Daten'!Y101</f>
        <v>-0.11231884057971009</v>
      </c>
      <c r="N101" s="107">
        <f>'alle Daten'!AD101</f>
        <v>14</v>
      </c>
      <c r="O101" s="106">
        <f>'alle Daten'!AE101</f>
        <v>0.16666666666666666</v>
      </c>
      <c r="P101" s="108">
        <f>'alle Daten'!AE101-'alle Daten'!AC101</f>
        <v>0.11231884057971014</v>
      </c>
      <c r="Q101" s="107">
        <f>'alle Daten'!AH101</f>
        <v>0</v>
      </c>
      <c r="R101" s="106">
        <f>'alle Daten'!AI101</f>
        <v>0</v>
      </c>
      <c r="S101" s="108">
        <f>'alle Daten'!AI101-'alle Daten'!AG101</f>
        <v>0</v>
      </c>
      <c r="T101" s="107">
        <f>'alle Daten'!AL101</f>
        <v>0</v>
      </c>
      <c r="U101" s="106">
        <f>'alle Daten'!AM101</f>
        <v>0</v>
      </c>
      <c r="V101" s="108">
        <f>'alle Daten'!AM101-'alle Daten'!AK101</f>
        <v>0</v>
      </c>
    </row>
    <row r="102" spans="2:22" x14ac:dyDescent="0.2">
      <c r="B102" s="216" t="s">
        <v>441</v>
      </c>
      <c r="C102" s="133" t="s">
        <v>207</v>
      </c>
      <c r="D102" s="118" t="s">
        <v>208</v>
      </c>
      <c r="E102" s="104">
        <f>'alle Daten'!F102</f>
        <v>608</v>
      </c>
      <c r="F102" s="104">
        <f>'alle Daten'!J102</f>
        <v>185</v>
      </c>
      <c r="G102" s="106">
        <f>'alle Daten'!N102</f>
        <v>0.30427631578947367</v>
      </c>
      <c r="H102" s="105">
        <f>'alle Daten'!O102</f>
        <v>-0.13050629290617849</v>
      </c>
      <c r="I102" s="104">
        <f>'alle Daten'!Q102</f>
        <v>2</v>
      </c>
      <c r="J102" s="141">
        <f>'alle Daten'!U102</f>
        <v>183</v>
      </c>
      <c r="K102" s="107">
        <f>'alle Daten'!Z102</f>
        <v>166</v>
      </c>
      <c r="L102" s="106">
        <f>'alle Daten'!AA102</f>
        <v>0.90710382513661203</v>
      </c>
      <c r="M102" s="108">
        <f>'alle Daten'!AA102-'alle Daten'!Y102</f>
        <v>-3.1964275221810889E-2</v>
      </c>
      <c r="N102" s="107">
        <f>'alle Daten'!AD102</f>
        <v>13</v>
      </c>
      <c r="O102" s="106">
        <f>'alle Daten'!AE102</f>
        <v>7.1038251366120214E-2</v>
      </c>
      <c r="P102" s="108">
        <f>'alle Daten'!AE102-'alle Daten'!AC102</f>
        <v>1.0106351724543154E-2</v>
      </c>
      <c r="Q102" s="107">
        <f>'alle Daten'!AH102</f>
        <v>4</v>
      </c>
      <c r="R102" s="106">
        <f>'alle Daten'!AI102</f>
        <v>2.185792349726776E-2</v>
      </c>
      <c r="S102" s="108">
        <f>'alle Daten'!AI102-'alle Daten'!AG102</f>
        <v>2.185792349726776E-2</v>
      </c>
      <c r="T102" s="107">
        <f>'alle Daten'!AL102</f>
        <v>0</v>
      </c>
      <c r="U102" s="106">
        <f>'alle Daten'!AM102</f>
        <v>0</v>
      </c>
      <c r="V102" s="108">
        <f>'alle Daten'!AM102-'alle Daten'!AK102</f>
        <v>0</v>
      </c>
    </row>
    <row r="103" spans="2:22" x14ac:dyDescent="0.2">
      <c r="B103" s="216" t="s">
        <v>441</v>
      </c>
      <c r="C103" s="133" t="s">
        <v>209</v>
      </c>
      <c r="D103" s="118" t="s">
        <v>210</v>
      </c>
      <c r="E103" s="104">
        <f>'alle Daten'!F103</f>
        <v>408</v>
      </c>
      <c r="F103" s="104">
        <f>'alle Daten'!J103</f>
        <v>113</v>
      </c>
      <c r="G103" s="106">
        <f>'alle Daten'!N103</f>
        <v>0.27696078431372551</v>
      </c>
      <c r="H103" s="105">
        <f>'alle Daten'!O103</f>
        <v>5.4233511586452787E-2</v>
      </c>
      <c r="I103" s="104">
        <f>'alle Daten'!Q103</f>
        <v>0</v>
      </c>
      <c r="J103" s="141">
        <f>'alle Daten'!U103</f>
        <v>113</v>
      </c>
      <c r="K103" s="107">
        <f>'alle Daten'!Z103</f>
        <v>80</v>
      </c>
      <c r="L103" s="106">
        <f>'alle Daten'!AA103</f>
        <v>0.70796460176991149</v>
      </c>
      <c r="M103" s="108">
        <f>'alle Daten'!AA103-'alle Daten'!Y103</f>
        <v>-0.17863333637441836</v>
      </c>
      <c r="N103" s="107">
        <f>'alle Daten'!AD103</f>
        <v>16</v>
      </c>
      <c r="O103" s="106">
        <f>'alle Daten'!AE103</f>
        <v>0.1415929203539823</v>
      </c>
      <c r="P103" s="108">
        <f>'alle Daten'!AE103-'alle Daten'!AC103</f>
        <v>2.8190858498312196E-2</v>
      </c>
      <c r="Q103" s="107">
        <f>'alle Daten'!AH103</f>
        <v>17</v>
      </c>
      <c r="R103" s="106">
        <f>'alle Daten'!AI103</f>
        <v>0.15044247787610621</v>
      </c>
      <c r="S103" s="108">
        <f>'alle Daten'!AI103-'alle Daten'!AG103</f>
        <v>0.15044247787610621</v>
      </c>
      <c r="T103" s="107">
        <f>'alle Daten'!AL103</f>
        <v>0</v>
      </c>
      <c r="U103" s="106">
        <f>'alle Daten'!AM103</f>
        <v>0</v>
      </c>
      <c r="V103" s="108">
        <f>'alle Daten'!AM103-'alle Daten'!AK103</f>
        <v>0</v>
      </c>
    </row>
    <row r="104" spans="2:22" x14ac:dyDescent="0.2">
      <c r="B104" s="216" t="s">
        <v>441</v>
      </c>
      <c r="C104" s="133" t="s">
        <v>211</v>
      </c>
      <c r="D104" s="118" t="s">
        <v>212</v>
      </c>
      <c r="E104" s="104">
        <f>'alle Daten'!F104</f>
        <v>358</v>
      </c>
      <c r="F104" s="104">
        <f>'alle Daten'!J104</f>
        <v>205</v>
      </c>
      <c r="G104" s="106">
        <f>'alle Daten'!N104</f>
        <v>0.57262569832402233</v>
      </c>
      <c r="H104" s="105">
        <f>'alle Daten'!O104</f>
        <v>-2.7374301675977653E-2</v>
      </c>
      <c r="I104" s="104">
        <f>'alle Daten'!Q104</f>
        <v>3</v>
      </c>
      <c r="J104" s="141">
        <f>'alle Daten'!U104</f>
        <v>202</v>
      </c>
      <c r="K104" s="107">
        <f>'alle Daten'!Z104</f>
        <v>116</v>
      </c>
      <c r="L104" s="106">
        <f>'alle Daten'!AA104</f>
        <v>0.57425742574257421</v>
      </c>
      <c r="M104" s="108">
        <f>'alle Daten'!AA104-'alle Daten'!Y104</f>
        <v>8.9278884970042049E-2</v>
      </c>
      <c r="N104" s="107">
        <f>'alle Daten'!AD104</f>
        <v>85</v>
      </c>
      <c r="O104" s="106">
        <f>'alle Daten'!AE104</f>
        <v>0.42079207920792078</v>
      </c>
      <c r="P104" s="108">
        <f>'alle Daten'!AE104-'alle Daten'!AC104</f>
        <v>-9.4229380019547004E-2</v>
      </c>
      <c r="Q104" s="107">
        <f>'alle Daten'!AH104</f>
        <v>1</v>
      </c>
      <c r="R104" s="106">
        <f>'alle Daten'!AI104</f>
        <v>4.9504950495049506E-3</v>
      </c>
      <c r="S104" s="108">
        <f>'alle Daten'!AI104-'alle Daten'!AG104</f>
        <v>4.9504950495049506E-3</v>
      </c>
      <c r="T104" s="107">
        <f>'alle Daten'!AL104</f>
        <v>0</v>
      </c>
      <c r="U104" s="106">
        <f>'alle Daten'!AM104</f>
        <v>0</v>
      </c>
      <c r="V104" s="108">
        <f>'alle Daten'!AM104-'alle Daten'!AK104</f>
        <v>0</v>
      </c>
    </row>
    <row r="105" spans="2:22" x14ac:dyDescent="0.2">
      <c r="B105" s="216" t="s">
        <v>441</v>
      </c>
      <c r="C105" s="133" t="s">
        <v>213</v>
      </c>
      <c r="D105" s="118" t="s">
        <v>214</v>
      </c>
      <c r="E105" s="104">
        <f>'alle Daten'!F105</f>
        <v>559</v>
      </c>
      <c r="F105" s="104">
        <f>'alle Daten'!J105</f>
        <v>163</v>
      </c>
      <c r="G105" s="106">
        <f>'alle Daten'!N105</f>
        <v>0.29159212880143115</v>
      </c>
      <c r="H105" s="105">
        <f>'alle Daten'!O105</f>
        <v>-3.7697299274825347E-2</v>
      </c>
      <c r="I105" s="104">
        <f>'alle Daten'!Q105</f>
        <v>0</v>
      </c>
      <c r="J105" s="141">
        <f>'alle Daten'!U105</f>
        <v>163</v>
      </c>
      <c r="K105" s="107">
        <f>'alle Daten'!Z105</f>
        <v>143</v>
      </c>
      <c r="L105" s="106">
        <f>'alle Daten'!AA105</f>
        <v>0.87730061349693256</v>
      </c>
      <c r="M105" s="108">
        <f>'alle Daten'!AA105-'alle Daten'!Y105</f>
        <v>3.9311786681290095E-2</v>
      </c>
      <c r="N105" s="107">
        <f>'alle Daten'!AD105</f>
        <v>12</v>
      </c>
      <c r="O105" s="106">
        <f>'alle Daten'!AE105</f>
        <v>7.3619631901840496E-2</v>
      </c>
      <c r="P105" s="108">
        <f>'alle Daten'!AE105-'alle Daten'!AC105</f>
        <v>-8.8391541282517042E-2</v>
      </c>
      <c r="Q105" s="107">
        <f>'alle Daten'!AH105</f>
        <v>8</v>
      </c>
      <c r="R105" s="106">
        <f>'alle Daten'!AI105</f>
        <v>4.9079754601226995E-2</v>
      </c>
      <c r="S105" s="108">
        <f>'alle Daten'!AI105-'alle Daten'!AG105</f>
        <v>4.9079754601226995E-2</v>
      </c>
      <c r="T105" s="107">
        <f>'alle Daten'!AL105</f>
        <v>0</v>
      </c>
      <c r="U105" s="106">
        <f>'alle Daten'!AM105</f>
        <v>0</v>
      </c>
      <c r="V105" s="108">
        <f>'alle Daten'!AM105-'alle Daten'!AK105</f>
        <v>0</v>
      </c>
    </row>
    <row r="106" spans="2:22" x14ac:dyDescent="0.2">
      <c r="B106" s="216" t="s">
        <v>441</v>
      </c>
      <c r="C106" s="133" t="s">
        <v>215</v>
      </c>
      <c r="D106" s="118" t="s">
        <v>216</v>
      </c>
      <c r="E106" s="104">
        <f>'alle Daten'!F106</f>
        <v>290</v>
      </c>
      <c r="F106" s="104">
        <f>'alle Daten'!J106</f>
        <v>61</v>
      </c>
      <c r="G106" s="106">
        <f>'alle Daten'!N106</f>
        <v>0.2103448275862069</v>
      </c>
      <c r="H106" s="105">
        <f>'alle Daten'!O106</f>
        <v>2.7338291638494494E-2</v>
      </c>
      <c r="I106" s="104">
        <f>'alle Daten'!Q106</f>
        <v>2</v>
      </c>
      <c r="J106" s="141">
        <f>'alle Daten'!U106</f>
        <v>59</v>
      </c>
      <c r="K106" s="107">
        <f>'alle Daten'!Z106</f>
        <v>46</v>
      </c>
      <c r="L106" s="106">
        <f>'alle Daten'!AA106</f>
        <v>0.77966101694915257</v>
      </c>
      <c r="M106" s="108">
        <f>'alle Daten'!AA106-'alle Daten'!Y106</f>
        <v>-5.6702619414483735E-2</v>
      </c>
      <c r="N106" s="107">
        <f>'alle Daten'!AD106</f>
        <v>13</v>
      </c>
      <c r="O106" s="106">
        <f>'alle Daten'!AE106</f>
        <v>0.22033898305084745</v>
      </c>
      <c r="P106" s="108">
        <f>'alle Daten'!AE106-'alle Daten'!AC106</f>
        <v>5.6702619414483818E-2</v>
      </c>
      <c r="Q106" s="107">
        <f>'alle Daten'!AH106</f>
        <v>0</v>
      </c>
      <c r="R106" s="106">
        <f>'alle Daten'!AI106</f>
        <v>0</v>
      </c>
      <c r="S106" s="108">
        <f>'alle Daten'!AI106-'alle Daten'!AG106</f>
        <v>0</v>
      </c>
      <c r="T106" s="107">
        <f>'alle Daten'!AL106</f>
        <v>0</v>
      </c>
      <c r="U106" s="106">
        <f>'alle Daten'!AM106</f>
        <v>0</v>
      </c>
      <c r="V106" s="108">
        <f>'alle Daten'!AM106-'alle Daten'!AK106</f>
        <v>0</v>
      </c>
    </row>
    <row r="107" spans="2:22" x14ac:dyDescent="0.2">
      <c r="B107" s="216" t="s">
        <v>441</v>
      </c>
      <c r="C107" s="133" t="s">
        <v>217</v>
      </c>
      <c r="D107" s="118" t="s">
        <v>218</v>
      </c>
      <c r="E107" s="104">
        <f>'alle Daten'!F107</f>
        <v>494</v>
      </c>
      <c r="F107" s="104">
        <f>'alle Daten'!J107</f>
        <v>121</v>
      </c>
      <c r="G107" s="106">
        <f>'alle Daten'!N107</f>
        <v>0.24493927125506074</v>
      </c>
      <c r="H107" s="105">
        <f>'alle Daten'!O107</f>
        <v>5.882032197821685E-3</v>
      </c>
      <c r="I107" s="104">
        <f>'alle Daten'!Q107</f>
        <v>0</v>
      </c>
      <c r="J107" s="141">
        <f>'alle Daten'!U107</f>
        <v>121</v>
      </c>
      <c r="K107" s="107">
        <f>'alle Daten'!Z107</f>
        <v>115</v>
      </c>
      <c r="L107" s="106">
        <f>'alle Daten'!AA107</f>
        <v>0.95041322314049592</v>
      </c>
      <c r="M107" s="108">
        <f>'alle Daten'!AA107-'alle Daten'!Y107</f>
        <v>3.4920265394017047E-2</v>
      </c>
      <c r="N107" s="107">
        <f>'alle Daten'!AD107</f>
        <v>3</v>
      </c>
      <c r="O107" s="106">
        <f>'alle Daten'!AE107</f>
        <v>2.4793388429752067E-2</v>
      </c>
      <c r="P107" s="108">
        <f>'alle Daten'!AE107-'alle Daten'!AC107</f>
        <v>-5.9713653823769058E-2</v>
      </c>
      <c r="Q107" s="107">
        <f>'alle Daten'!AH107</f>
        <v>3</v>
      </c>
      <c r="R107" s="106">
        <f>'alle Daten'!AI107</f>
        <v>2.4793388429752067E-2</v>
      </c>
      <c r="S107" s="108">
        <f>'alle Daten'!AI107-'alle Daten'!AG107</f>
        <v>2.4793388429752067E-2</v>
      </c>
      <c r="T107" s="107">
        <f>'alle Daten'!AL107</f>
        <v>0</v>
      </c>
      <c r="U107" s="106">
        <f>'alle Daten'!AM107</f>
        <v>0</v>
      </c>
      <c r="V107" s="108">
        <f>'alle Daten'!AM107-'alle Daten'!AK107</f>
        <v>0</v>
      </c>
    </row>
    <row r="108" spans="2:22" x14ac:dyDescent="0.2">
      <c r="B108" s="216" t="s">
        <v>441</v>
      </c>
      <c r="C108" s="133" t="s">
        <v>219</v>
      </c>
      <c r="D108" s="118" t="s">
        <v>220</v>
      </c>
      <c r="E108" s="104">
        <f>'alle Daten'!F108</f>
        <v>170</v>
      </c>
      <c r="F108" s="104">
        <f>'alle Daten'!J108</f>
        <v>41</v>
      </c>
      <c r="G108" s="106">
        <f>'alle Daten'!N108</f>
        <v>0.2411764705882353</v>
      </c>
      <c r="H108" s="105">
        <f>'alle Daten'!O108</f>
        <v>-0.10110540860639558</v>
      </c>
      <c r="I108" s="104">
        <f>'alle Daten'!Q108</f>
        <v>1</v>
      </c>
      <c r="J108" s="141">
        <f>'alle Daten'!U108</f>
        <v>40</v>
      </c>
      <c r="K108" s="107">
        <f>'alle Daten'!Z108</f>
        <v>29</v>
      </c>
      <c r="L108" s="106">
        <f>'alle Daten'!AA108</f>
        <v>0.72499999999999998</v>
      </c>
      <c r="M108" s="108">
        <f>'alle Daten'!AA108-'alle Daten'!Y108</f>
        <v>-5.931372549019609E-2</v>
      </c>
      <c r="N108" s="107">
        <f>'alle Daten'!AD108</f>
        <v>9</v>
      </c>
      <c r="O108" s="106">
        <f>'alle Daten'!AE108</f>
        <v>0.22500000000000001</v>
      </c>
      <c r="P108" s="108">
        <f>'alle Daten'!AE108-'alle Daten'!AC108</f>
        <v>9.3137254901960731E-3</v>
      </c>
      <c r="Q108" s="107">
        <f>'alle Daten'!AH108</f>
        <v>2</v>
      </c>
      <c r="R108" s="106">
        <f>'alle Daten'!AI108</f>
        <v>0.05</v>
      </c>
      <c r="S108" s="108">
        <f>'alle Daten'!AI108-'alle Daten'!AG108</f>
        <v>0.05</v>
      </c>
      <c r="T108" s="107">
        <f>'alle Daten'!AL108</f>
        <v>0</v>
      </c>
      <c r="U108" s="106">
        <f>'alle Daten'!AM108</f>
        <v>0</v>
      </c>
      <c r="V108" s="108">
        <f>'alle Daten'!AM108-'alle Daten'!AK108</f>
        <v>0</v>
      </c>
    </row>
    <row r="109" spans="2:22" x14ac:dyDescent="0.2">
      <c r="B109" s="216" t="s">
        <v>441</v>
      </c>
      <c r="C109" s="133" t="s">
        <v>221</v>
      </c>
      <c r="D109" s="118" t="s">
        <v>222</v>
      </c>
      <c r="E109" s="104">
        <f>'alle Daten'!F109</f>
        <v>436</v>
      </c>
      <c r="F109" s="104">
        <f>'alle Daten'!J109</f>
        <v>234</v>
      </c>
      <c r="G109" s="106">
        <f>'alle Daten'!N109</f>
        <v>0.53669724770642202</v>
      </c>
      <c r="H109" s="105">
        <f>'alle Daten'!O109</f>
        <v>9.5837032652658583E-2</v>
      </c>
      <c r="I109" s="104">
        <f>'alle Daten'!Q109</f>
        <v>4</v>
      </c>
      <c r="J109" s="141">
        <f>'alle Daten'!U109</f>
        <v>230</v>
      </c>
      <c r="K109" s="107">
        <f>'alle Daten'!Z109</f>
        <v>201</v>
      </c>
      <c r="L109" s="106">
        <f>'alle Daten'!AA109</f>
        <v>0.87391304347826082</v>
      </c>
      <c r="M109" s="108">
        <f>'alle Daten'!AA109-'alle Daten'!Y109</f>
        <v>-1.6086956521739193E-2</v>
      </c>
      <c r="N109" s="107">
        <f>'alle Daten'!AD109</f>
        <v>22</v>
      </c>
      <c r="O109" s="106">
        <f>'alle Daten'!AE109</f>
        <v>9.5652173913043481E-2</v>
      </c>
      <c r="P109" s="108">
        <f>'alle Daten'!AE109-'alle Daten'!AC109</f>
        <v>-1.4347826086956519E-2</v>
      </c>
      <c r="Q109" s="107">
        <f>'alle Daten'!AH109</f>
        <v>7</v>
      </c>
      <c r="R109" s="106">
        <f>'alle Daten'!AI109</f>
        <v>3.0434782608695653E-2</v>
      </c>
      <c r="S109" s="108">
        <f>'alle Daten'!AI109-'alle Daten'!AG109</f>
        <v>3.0434782608695653E-2</v>
      </c>
      <c r="T109" s="107">
        <f>'alle Daten'!AL109</f>
        <v>0</v>
      </c>
      <c r="U109" s="106">
        <f>'alle Daten'!AM109</f>
        <v>0</v>
      </c>
      <c r="V109" s="108">
        <f>'alle Daten'!AM109-'alle Daten'!AK109</f>
        <v>0</v>
      </c>
    </row>
    <row r="110" spans="2:22" x14ac:dyDescent="0.2">
      <c r="B110" s="216" t="s">
        <v>441</v>
      </c>
      <c r="C110" s="133" t="s">
        <v>223</v>
      </c>
      <c r="D110" s="118" t="s">
        <v>224</v>
      </c>
      <c r="E110" s="104">
        <f>'alle Daten'!F110</f>
        <v>308</v>
      </c>
      <c r="F110" s="104">
        <f>'alle Daten'!J110</f>
        <v>123</v>
      </c>
      <c r="G110" s="106">
        <f>'alle Daten'!N110</f>
        <v>0.39935064935064934</v>
      </c>
      <c r="H110" s="105">
        <f>'alle Daten'!O110</f>
        <v>-3.4781087176296743E-2</v>
      </c>
      <c r="I110" s="104">
        <f>'alle Daten'!Q110</f>
        <v>0</v>
      </c>
      <c r="J110" s="141">
        <f>'alle Daten'!U110</f>
        <v>123</v>
      </c>
      <c r="K110" s="107">
        <f>'alle Daten'!Z110</f>
        <v>113</v>
      </c>
      <c r="L110" s="106">
        <f>'alle Daten'!AA110</f>
        <v>0.91869918699186992</v>
      </c>
      <c r="M110" s="108">
        <f>'alle Daten'!AA110-'alle Daten'!Y110</f>
        <v>-1.185636856368566E-2</v>
      </c>
      <c r="N110" s="107">
        <f>'alle Daten'!AD110</f>
        <v>4</v>
      </c>
      <c r="O110" s="106">
        <f>'alle Daten'!AE110</f>
        <v>3.2520325203252036E-2</v>
      </c>
      <c r="P110" s="108">
        <f>'alle Daten'!AE110-'alle Daten'!AC110</f>
        <v>-3.6924119241192412E-2</v>
      </c>
      <c r="Q110" s="107">
        <f>'alle Daten'!AH110</f>
        <v>6</v>
      </c>
      <c r="R110" s="106">
        <f>'alle Daten'!AI110</f>
        <v>4.878048780487805E-2</v>
      </c>
      <c r="S110" s="108">
        <f>'alle Daten'!AI110-'alle Daten'!AG110</f>
        <v>4.878048780487805E-2</v>
      </c>
      <c r="T110" s="107">
        <f>'alle Daten'!AL110</f>
        <v>0</v>
      </c>
      <c r="U110" s="106">
        <f>'alle Daten'!AM110</f>
        <v>0</v>
      </c>
      <c r="V110" s="108">
        <f>'alle Daten'!AM110-'alle Daten'!AK110</f>
        <v>0</v>
      </c>
    </row>
    <row r="111" spans="2:22" x14ac:dyDescent="0.2">
      <c r="B111" s="216" t="s">
        <v>441</v>
      </c>
      <c r="C111" s="133" t="s">
        <v>225</v>
      </c>
      <c r="D111" s="118" t="s">
        <v>226</v>
      </c>
      <c r="E111" s="104">
        <f>'alle Daten'!F111</f>
        <v>479</v>
      </c>
      <c r="F111" s="104">
        <f>'alle Daten'!J111</f>
        <v>129</v>
      </c>
      <c r="G111" s="106">
        <f>'alle Daten'!N111</f>
        <v>0.26931106471816285</v>
      </c>
      <c r="H111" s="105">
        <f>'alle Daten'!O111</f>
        <v>-3.1440814981085252E-2</v>
      </c>
      <c r="I111" s="104">
        <f>'alle Daten'!Q111</f>
        <v>2</v>
      </c>
      <c r="J111" s="141">
        <f>'alle Daten'!U111</f>
        <v>127</v>
      </c>
      <c r="K111" s="107">
        <f>'alle Daten'!Z111</f>
        <v>115</v>
      </c>
      <c r="L111" s="106">
        <f>'alle Daten'!AA111</f>
        <v>0.90551181102362199</v>
      </c>
      <c r="M111" s="108">
        <f>'alle Daten'!AA111-'alle Daten'!Y111</f>
        <v>8.3143389970990467E-2</v>
      </c>
      <c r="N111" s="107">
        <f>'alle Daten'!AD111</f>
        <v>9</v>
      </c>
      <c r="O111" s="106">
        <f>'alle Daten'!AE111</f>
        <v>7.0866141732283464E-2</v>
      </c>
      <c r="P111" s="108">
        <f>'alle Daten'!AE111-'alle Daten'!AC111</f>
        <v>-0.10676543721508495</v>
      </c>
      <c r="Q111" s="107">
        <f>'alle Daten'!AH111</f>
        <v>3</v>
      </c>
      <c r="R111" s="106">
        <f>'alle Daten'!AI111</f>
        <v>2.3622047244094488E-2</v>
      </c>
      <c r="S111" s="108">
        <f>'alle Daten'!AI111-'alle Daten'!AG111</f>
        <v>2.3622047244094488E-2</v>
      </c>
      <c r="T111" s="107">
        <f>'alle Daten'!AL111</f>
        <v>0</v>
      </c>
      <c r="U111" s="106">
        <f>'alle Daten'!AM111</f>
        <v>0</v>
      </c>
      <c r="V111" s="108">
        <f>'alle Daten'!AM111-'alle Daten'!AK111</f>
        <v>0</v>
      </c>
    </row>
    <row r="112" spans="2:22" x14ac:dyDescent="0.2">
      <c r="B112" s="216" t="s">
        <v>441</v>
      </c>
      <c r="C112" s="133" t="s">
        <v>227</v>
      </c>
      <c r="D112" s="118" t="s">
        <v>228</v>
      </c>
      <c r="E112" s="104">
        <f>'alle Daten'!F112</f>
        <v>439</v>
      </c>
      <c r="F112" s="104">
        <f>'alle Daten'!J112</f>
        <v>160</v>
      </c>
      <c r="G112" s="106">
        <f>'alle Daten'!N112</f>
        <v>0.36446469248291574</v>
      </c>
      <c r="H112" s="105">
        <f>'alle Daten'!O112</f>
        <v>-7.356949555127229E-2</v>
      </c>
      <c r="I112" s="104">
        <f>'alle Daten'!Q112</f>
        <v>3</v>
      </c>
      <c r="J112" s="141">
        <f>'alle Daten'!U112</f>
        <v>157</v>
      </c>
      <c r="K112" s="107">
        <f>'alle Daten'!Z112</f>
        <v>102</v>
      </c>
      <c r="L112" s="106">
        <f>'alle Daten'!AA112</f>
        <v>0.64968152866242035</v>
      </c>
      <c r="M112" s="108">
        <f>'alle Daten'!AA112-'alle Daten'!Y112</f>
        <v>-9.6587128053997606E-2</v>
      </c>
      <c r="N112" s="107">
        <f>'alle Daten'!AD112</f>
        <v>32</v>
      </c>
      <c r="O112" s="106">
        <f>'alle Daten'!AE112</f>
        <v>0.20382165605095542</v>
      </c>
      <c r="P112" s="108">
        <f>'alle Daten'!AE112-'alle Daten'!AC112</f>
        <v>-4.9909687232626676E-2</v>
      </c>
      <c r="Q112" s="107">
        <f>'alle Daten'!AH112</f>
        <v>23</v>
      </c>
      <c r="R112" s="106">
        <f>'alle Daten'!AI112</f>
        <v>0.1464968152866242</v>
      </c>
      <c r="S112" s="108">
        <f>'alle Daten'!AI112-'alle Daten'!AG112</f>
        <v>0.1464968152866242</v>
      </c>
      <c r="T112" s="107">
        <f>'alle Daten'!AL112</f>
        <v>0</v>
      </c>
      <c r="U112" s="106">
        <f>'alle Daten'!AM112</f>
        <v>0</v>
      </c>
      <c r="V112" s="108">
        <f>'alle Daten'!AM112-'alle Daten'!AK112</f>
        <v>0</v>
      </c>
    </row>
    <row r="113" spans="2:22" x14ac:dyDescent="0.2">
      <c r="B113" s="216" t="s">
        <v>441</v>
      </c>
      <c r="C113" s="133" t="s">
        <v>229</v>
      </c>
      <c r="D113" s="118" t="s">
        <v>230</v>
      </c>
      <c r="E113" s="104">
        <f>'alle Daten'!F113</f>
        <v>210</v>
      </c>
      <c r="F113" s="104">
        <f>'alle Daten'!J113</f>
        <v>96</v>
      </c>
      <c r="G113" s="106">
        <f>'alle Daten'!N113</f>
        <v>0.45714285714285713</v>
      </c>
      <c r="H113" s="105">
        <f>'alle Daten'!O113</f>
        <v>6.1309523809523814E-2</v>
      </c>
      <c r="I113" s="104">
        <f>'alle Daten'!Q113</f>
        <v>2</v>
      </c>
      <c r="J113" s="141">
        <f>'alle Daten'!U113</f>
        <v>94</v>
      </c>
      <c r="K113" s="107">
        <f>'alle Daten'!Z113</f>
        <v>56</v>
      </c>
      <c r="L113" s="106">
        <f>'alle Daten'!AA113</f>
        <v>0.5957446808510638</v>
      </c>
      <c r="M113" s="108">
        <f>'alle Daten'!AA113-'alle Daten'!Y113</f>
        <v>-9.9907493061979658E-2</v>
      </c>
      <c r="N113" s="107">
        <f>'alle Daten'!AD113</f>
        <v>33</v>
      </c>
      <c r="O113" s="106">
        <f>'alle Daten'!AE113</f>
        <v>0.35106382978723405</v>
      </c>
      <c r="P113" s="108">
        <f>'alle Daten'!AE113-'alle Daten'!AC113</f>
        <v>4.6716003700277509E-2</v>
      </c>
      <c r="Q113" s="107">
        <f>'alle Daten'!AH113</f>
        <v>5</v>
      </c>
      <c r="R113" s="106">
        <f>'alle Daten'!AI113</f>
        <v>5.3191489361702128E-2</v>
      </c>
      <c r="S113" s="108">
        <f>'alle Daten'!AI113-'alle Daten'!AG113</f>
        <v>5.3191489361702128E-2</v>
      </c>
      <c r="T113" s="107">
        <f>'alle Daten'!AL113</f>
        <v>0</v>
      </c>
      <c r="U113" s="106">
        <f>'alle Daten'!AM113</f>
        <v>0</v>
      </c>
      <c r="V113" s="108">
        <f>'alle Daten'!AM113-'alle Daten'!AK113</f>
        <v>0</v>
      </c>
    </row>
    <row r="114" spans="2:22" x14ac:dyDescent="0.2">
      <c r="B114" s="216" t="s">
        <v>441</v>
      </c>
      <c r="C114" s="133" t="s">
        <v>231</v>
      </c>
      <c r="D114" s="118" t="s">
        <v>232</v>
      </c>
      <c r="E114" s="104">
        <f>'alle Daten'!F114</f>
        <v>406</v>
      </c>
      <c r="F114" s="104">
        <f>'alle Daten'!J114</f>
        <v>215</v>
      </c>
      <c r="G114" s="106">
        <f>'alle Daten'!N114</f>
        <v>0.52955665024630538</v>
      </c>
      <c r="H114" s="105">
        <f>'alle Daten'!O114</f>
        <v>0.20105423478736817</v>
      </c>
      <c r="I114" s="104">
        <f>'alle Daten'!Q114</f>
        <v>3</v>
      </c>
      <c r="J114" s="141">
        <f>'alle Daten'!U114</f>
        <v>212</v>
      </c>
      <c r="K114" s="107">
        <f>'alle Daten'!Z114</f>
        <v>152</v>
      </c>
      <c r="L114" s="106">
        <f>'alle Daten'!AA114</f>
        <v>0.71698113207547165</v>
      </c>
      <c r="M114" s="108">
        <f>'alle Daten'!AA114-'alle Daten'!Y114</f>
        <v>7.8519593613933236E-2</v>
      </c>
      <c r="N114" s="107">
        <f>'alle Daten'!AD114</f>
        <v>43</v>
      </c>
      <c r="O114" s="106">
        <f>'alle Daten'!AE114</f>
        <v>0.20283018867924529</v>
      </c>
      <c r="P114" s="108">
        <f>'alle Daten'!AE114-'alle Daten'!AC114</f>
        <v>-0.15870827285921624</v>
      </c>
      <c r="Q114" s="107">
        <f>'alle Daten'!AH114</f>
        <v>17</v>
      </c>
      <c r="R114" s="106">
        <f>'alle Daten'!AI114</f>
        <v>8.0188679245283015E-2</v>
      </c>
      <c r="S114" s="108">
        <f>'alle Daten'!AI114-'alle Daten'!AG114</f>
        <v>8.0188679245283015E-2</v>
      </c>
      <c r="T114" s="107">
        <f>'alle Daten'!AL114</f>
        <v>0</v>
      </c>
      <c r="U114" s="106">
        <f>'alle Daten'!AM114</f>
        <v>0</v>
      </c>
      <c r="V114" s="108">
        <f>'alle Daten'!AM114-'alle Daten'!AK114</f>
        <v>0</v>
      </c>
    </row>
    <row r="115" spans="2:22" x14ac:dyDescent="0.2">
      <c r="B115" s="216" t="s">
        <v>268</v>
      </c>
      <c r="C115" s="133" t="s">
        <v>233</v>
      </c>
      <c r="D115" s="118" t="s">
        <v>234</v>
      </c>
      <c r="E115" s="104">
        <f>'alle Daten'!F115</f>
        <v>570</v>
      </c>
      <c r="F115" s="104">
        <f>'alle Daten'!J115</f>
        <v>244</v>
      </c>
      <c r="G115" s="106">
        <f>'alle Daten'!N115</f>
        <v>0.42807017543859649</v>
      </c>
      <c r="H115" s="105">
        <f>'alle Daten'!O115</f>
        <v>-3.4892787524366475E-2</v>
      </c>
      <c r="I115" s="104">
        <f>'alle Daten'!Q115</f>
        <v>2</v>
      </c>
      <c r="J115" s="141">
        <f>'alle Daten'!U115</f>
        <v>242</v>
      </c>
      <c r="K115" s="107">
        <f>'alle Daten'!Z115</f>
        <v>230</v>
      </c>
      <c r="L115" s="106">
        <f>'alle Daten'!AA115</f>
        <v>0.95041322314049592</v>
      </c>
      <c r="M115" s="108">
        <f>'alle Daten'!AA115-'alle Daten'!Y115</f>
        <v>-5.9504132231404938E-3</v>
      </c>
      <c r="N115" s="107">
        <f>'alle Daten'!AD115</f>
        <v>11</v>
      </c>
      <c r="O115" s="106">
        <f>'alle Daten'!AE115</f>
        <v>4.5454545454545456E-2</v>
      </c>
      <c r="P115" s="108">
        <f>'alle Daten'!AE115-'alle Daten'!AC115</f>
        <v>1.818181818181816E-3</v>
      </c>
      <c r="Q115" s="107">
        <f>'alle Daten'!AH115</f>
        <v>1</v>
      </c>
      <c r="R115" s="106">
        <f>'alle Daten'!AI115</f>
        <v>4.1322314049586778E-3</v>
      </c>
      <c r="S115" s="108">
        <f>'alle Daten'!AI115-'alle Daten'!AG115</f>
        <v>4.1322314049586778E-3</v>
      </c>
      <c r="T115" s="107">
        <f>'alle Daten'!AL115</f>
        <v>0</v>
      </c>
      <c r="U115" s="106">
        <f>'alle Daten'!AM115</f>
        <v>0</v>
      </c>
      <c r="V115" s="108">
        <f>'alle Daten'!AM115-'alle Daten'!AK115</f>
        <v>0</v>
      </c>
    </row>
    <row r="116" spans="2:22" x14ac:dyDescent="0.2">
      <c r="B116" s="216" t="s">
        <v>268</v>
      </c>
      <c r="C116" s="133" t="s">
        <v>235</v>
      </c>
      <c r="D116" s="118" t="s">
        <v>236</v>
      </c>
      <c r="E116" s="104">
        <f>'alle Daten'!F116</f>
        <v>532</v>
      </c>
      <c r="F116" s="104">
        <f>'alle Daten'!J116</f>
        <v>308</v>
      </c>
      <c r="G116" s="106">
        <f>'alle Daten'!N116</f>
        <v>0.57894736842105265</v>
      </c>
      <c r="H116" s="105">
        <f>'alle Daten'!O116</f>
        <v>0.11070780399274049</v>
      </c>
      <c r="I116" s="104">
        <f>'alle Daten'!Q116</f>
        <v>7</v>
      </c>
      <c r="J116" s="141">
        <f>'alle Daten'!U116</f>
        <v>301</v>
      </c>
      <c r="K116" s="107">
        <f>'alle Daten'!Z116</f>
        <v>240</v>
      </c>
      <c r="L116" s="106">
        <f>'alle Daten'!AA116</f>
        <v>0.79734219269102991</v>
      </c>
      <c r="M116" s="108">
        <f>'alle Daten'!AA116-'alle Daten'!Y116</f>
        <v>9.3342192691029946E-2</v>
      </c>
      <c r="N116" s="107">
        <f>'alle Daten'!AD116</f>
        <v>60</v>
      </c>
      <c r="O116" s="106">
        <f>'alle Daten'!AE116</f>
        <v>0.19933554817275748</v>
      </c>
      <c r="P116" s="108">
        <f>'alle Daten'!AE116-'alle Daten'!AC116</f>
        <v>-9.6664451827242509E-2</v>
      </c>
      <c r="Q116" s="107">
        <f>'alle Daten'!AH116</f>
        <v>1</v>
      </c>
      <c r="R116" s="106">
        <f>'alle Daten'!AI116</f>
        <v>3.3222591362126247E-3</v>
      </c>
      <c r="S116" s="108">
        <f>'alle Daten'!AI116-'alle Daten'!AG116</f>
        <v>3.3222591362126247E-3</v>
      </c>
      <c r="T116" s="107">
        <f>'alle Daten'!AL116</f>
        <v>0</v>
      </c>
      <c r="U116" s="106">
        <f>'alle Daten'!AM116</f>
        <v>0</v>
      </c>
      <c r="V116" s="108">
        <f>'alle Daten'!AM116-'alle Daten'!AK116</f>
        <v>0</v>
      </c>
    </row>
    <row r="117" spans="2:22" x14ac:dyDescent="0.2">
      <c r="B117" s="216" t="s">
        <v>268</v>
      </c>
      <c r="C117" s="133" t="s">
        <v>237</v>
      </c>
      <c r="D117" s="118" t="s">
        <v>238</v>
      </c>
      <c r="E117" s="104">
        <f>'alle Daten'!F117</f>
        <v>430</v>
      </c>
      <c r="F117" s="104">
        <f>'alle Daten'!J117</f>
        <v>178</v>
      </c>
      <c r="G117" s="106">
        <f>'alle Daten'!N117</f>
        <v>0.413953488372093</v>
      </c>
      <c r="H117" s="105">
        <f>'alle Daten'!O117</f>
        <v>-1.2453438034833397E-2</v>
      </c>
      <c r="I117" s="104">
        <f>'alle Daten'!Q117</f>
        <v>0</v>
      </c>
      <c r="J117" s="141">
        <f>'alle Daten'!U117</f>
        <v>178</v>
      </c>
      <c r="K117" s="107">
        <f>'alle Daten'!Z117</f>
        <v>140</v>
      </c>
      <c r="L117" s="106">
        <f>'alle Daten'!AA117</f>
        <v>0.7865168539325843</v>
      </c>
      <c r="M117" s="108">
        <f>'alle Daten'!AA117-'alle Daten'!Y117</f>
        <v>3.2670700086430471E-2</v>
      </c>
      <c r="N117" s="107">
        <f>'alle Daten'!AD117</f>
        <v>35</v>
      </c>
      <c r="O117" s="106">
        <f>'alle Daten'!AE117</f>
        <v>0.19662921348314608</v>
      </c>
      <c r="P117" s="108">
        <f>'alle Daten'!AE117-'alle Daten'!AC117</f>
        <v>-4.9524632670700092E-2</v>
      </c>
      <c r="Q117" s="107">
        <f>'alle Daten'!AH117</f>
        <v>3</v>
      </c>
      <c r="R117" s="106">
        <f>'alle Daten'!AI117</f>
        <v>1.6853932584269662E-2</v>
      </c>
      <c r="S117" s="108">
        <f>'alle Daten'!AI117-'alle Daten'!AG117</f>
        <v>1.6853932584269662E-2</v>
      </c>
      <c r="T117" s="107">
        <f>'alle Daten'!AL117</f>
        <v>0</v>
      </c>
      <c r="U117" s="106">
        <f>'alle Daten'!AM117</f>
        <v>0</v>
      </c>
      <c r="V117" s="108">
        <f>'alle Daten'!AM117-'alle Daten'!AK117</f>
        <v>0</v>
      </c>
    </row>
    <row r="118" spans="2:22" x14ac:dyDescent="0.2">
      <c r="B118" s="216" t="s">
        <v>268</v>
      </c>
      <c r="C118" s="133" t="s">
        <v>239</v>
      </c>
      <c r="D118" s="118" t="s">
        <v>240</v>
      </c>
      <c r="E118" s="104">
        <f>'alle Daten'!F118</f>
        <v>594</v>
      </c>
      <c r="F118" s="104">
        <f>'alle Daten'!J118</f>
        <v>280</v>
      </c>
      <c r="G118" s="106">
        <f>'alle Daten'!N118</f>
        <v>0.4713804713804714</v>
      </c>
      <c r="H118" s="105">
        <f>'alle Daten'!O118</f>
        <v>5.1159302344136459E-2</v>
      </c>
      <c r="I118" s="104">
        <f>'alle Daten'!Q118</f>
        <v>3</v>
      </c>
      <c r="J118" s="141">
        <f>'alle Daten'!U118</f>
        <v>277</v>
      </c>
      <c r="K118" s="107">
        <f>'alle Daten'!Z118</f>
        <v>263</v>
      </c>
      <c r="L118" s="106">
        <f>'alle Daten'!AA118</f>
        <v>0.94945848375451258</v>
      </c>
      <c r="M118" s="108">
        <f>'alle Daten'!AA118-'alle Daten'!Y118</f>
        <v>5.2511918869016405E-2</v>
      </c>
      <c r="N118" s="107">
        <f>'alle Daten'!AD118</f>
        <v>12</v>
      </c>
      <c r="O118" s="106">
        <f>'alle Daten'!AE118</f>
        <v>4.3321299638989168E-2</v>
      </c>
      <c r="P118" s="108">
        <f>'alle Daten'!AE118-'alle Daten'!AC118</f>
        <v>-5.9732135475514654E-2</v>
      </c>
      <c r="Q118" s="107">
        <f>'alle Daten'!AH118</f>
        <v>2</v>
      </c>
      <c r="R118" s="106">
        <f>'alle Daten'!AI118</f>
        <v>7.2202166064981952E-3</v>
      </c>
      <c r="S118" s="108">
        <f>'alle Daten'!AI118-'alle Daten'!AG118</f>
        <v>7.2202166064981952E-3</v>
      </c>
      <c r="T118" s="107">
        <f>'alle Daten'!AL118</f>
        <v>0</v>
      </c>
      <c r="U118" s="106">
        <f>'alle Daten'!AM118</f>
        <v>0</v>
      </c>
      <c r="V118" s="108">
        <f>'alle Daten'!AM118-'alle Daten'!AK118</f>
        <v>0</v>
      </c>
    </row>
    <row r="119" spans="2:22" x14ac:dyDescent="0.2">
      <c r="B119" s="216" t="s">
        <v>268</v>
      </c>
      <c r="C119" s="133" t="s">
        <v>241</v>
      </c>
      <c r="D119" s="118" t="s">
        <v>242</v>
      </c>
      <c r="E119" s="104">
        <f>'alle Daten'!F119</f>
        <v>383</v>
      </c>
      <c r="F119" s="104">
        <f>'alle Daten'!J119</f>
        <v>149</v>
      </c>
      <c r="G119" s="106">
        <f>'alle Daten'!N119</f>
        <v>0.38903394255874674</v>
      </c>
      <c r="H119" s="105">
        <f>'alle Daten'!O119</f>
        <v>-7.8666315839186096E-2</v>
      </c>
      <c r="I119" s="104">
        <f>'alle Daten'!Q119</f>
        <v>1</v>
      </c>
      <c r="J119" s="141">
        <f>'alle Daten'!U119</f>
        <v>148</v>
      </c>
      <c r="K119" s="107">
        <f>'alle Daten'!Z119</f>
        <v>143</v>
      </c>
      <c r="L119" s="106">
        <f>'alle Daten'!AA119</f>
        <v>0.96621621621621623</v>
      </c>
      <c r="M119" s="108">
        <f>'alle Daten'!AA119-'alle Daten'!Y119</f>
        <v>8.843843843843846E-2</v>
      </c>
      <c r="N119" s="107">
        <f>'alle Daten'!AD119</f>
        <v>4</v>
      </c>
      <c r="O119" s="106">
        <f>'alle Daten'!AE119</f>
        <v>2.7027027027027029E-2</v>
      </c>
      <c r="P119" s="108">
        <f>'alle Daten'!AE119-'alle Daten'!AC119</f>
        <v>-9.519519519519519E-2</v>
      </c>
      <c r="Q119" s="107">
        <f>'alle Daten'!AH119</f>
        <v>1</v>
      </c>
      <c r="R119" s="106">
        <f>'alle Daten'!AI119</f>
        <v>6.7567567567567571E-3</v>
      </c>
      <c r="S119" s="108">
        <f>'alle Daten'!AI119-'alle Daten'!AG119</f>
        <v>6.7567567567567571E-3</v>
      </c>
      <c r="T119" s="107">
        <f>'alle Daten'!AL119</f>
        <v>0</v>
      </c>
      <c r="U119" s="106">
        <f>'alle Daten'!AM119</f>
        <v>0</v>
      </c>
      <c r="V119" s="108">
        <f>'alle Daten'!AM119-'alle Daten'!AK119</f>
        <v>0</v>
      </c>
    </row>
    <row r="120" spans="2:22" x14ac:dyDescent="0.2">
      <c r="B120" s="216" t="s">
        <v>268</v>
      </c>
      <c r="C120" s="133" t="s">
        <v>243</v>
      </c>
      <c r="D120" s="118" t="s">
        <v>244</v>
      </c>
      <c r="E120" s="104">
        <f>'alle Daten'!F120</f>
        <v>163</v>
      </c>
      <c r="F120" s="104">
        <f>'alle Daten'!J120</f>
        <v>72</v>
      </c>
      <c r="G120" s="106">
        <f>'alle Daten'!N120</f>
        <v>0.44171779141104295</v>
      </c>
      <c r="H120" s="105">
        <f>'alle Daten'!O120</f>
        <v>7.0460306381102844E-2</v>
      </c>
      <c r="I120" s="104">
        <f>'alle Daten'!Q120</f>
        <v>1</v>
      </c>
      <c r="J120" s="141">
        <f>'alle Daten'!U120</f>
        <v>71</v>
      </c>
      <c r="K120" s="107">
        <f>'alle Daten'!Z120</f>
        <v>32</v>
      </c>
      <c r="L120" s="106">
        <f>'alle Daten'!AA120</f>
        <v>0.45070422535211269</v>
      </c>
      <c r="M120" s="108">
        <f>'alle Daten'!AA120-'alle Daten'!Y120</f>
        <v>8.4037558685446045E-2</v>
      </c>
      <c r="N120" s="107">
        <f>'alle Daten'!AD120</f>
        <v>38</v>
      </c>
      <c r="O120" s="106">
        <f>'alle Daten'!AE120</f>
        <v>0.53521126760563376</v>
      </c>
      <c r="P120" s="108">
        <f>'alle Daten'!AE120-'alle Daten'!AC120</f>
        <v>-9.8122065727699548E-2</v>
      </c>
      <c r="Q120" s="107">
        <f>'alle Daten'!AH120</f>
        <v>1</v>
      </c>
      <c r="R120" s="106">
        <f>'alle Daten'!AI120</f>
        <v>1.4084507042253521E-2</v>
      </c>
      <c r="S120" s="108">
        <f>'alle Daten'!AI120-'alle Daten'!AG120</f>
        <v>1.4084507042253521E-2</v>
      </c>
      <c r="T120" s="107">
        <f>'alle Daten'!AL120</f>
        <v>0</v>
      </c>
      <c r="U120" s="106">
        <f>'alle Daten'!AM120</f>
        <v>0</v>
      </c>
      <c r="V120" s="108">
        <f>'alle Daten'!AM120-'alle Daten'!AK120</f>
        <v>0</v>
      </c>
    </row>
    <row r="121" spans="2:22" x14ac:dyDescent="0.2">
      <c r="B121" s="216" t="s">
        <v>268</v>
      </c>
      <c r="C121" s="133" t="s">
        <v>245</v>
      </c>
      <c r="D121" s="118" t="s">
        <v>246</v>
      </c>
      <c r="E121" s="104">
        <f>'alle Daten'!F121</f>
        <v>365</v>
      </c>
      <c r="F121" s="104">
        <f>'alle Daten'!J121</f>
        <v>189</v>
      </c>
      <c r="G121" s="106">
        <f>'alle Daten'!N121</f>
        <v>0.51780821917808217</v>
      </c>
      <c r="H121" s="105">
        <f>'alle Daten'!O121</f>
        <v>3.682995830851693E-2</v>
      </c>
      <c r="I121" s="104">
        <f>'alle Daten'!Q121</f>
        <v>4</v>
      </c>
      <c r="J121" s="141">
        <f>'alle Daten'!U121</f>
        <v>185</v>
      </c>
      <c r="K121" s="107">
        <f>'alle Daten'!Z121</f>
        <v>94</v>
      </c>
      <c r="L121" s="106">
        <f>'alle Daten'!AA121</f>
        <v>0.50810810810810814</v>
      </c>
      <c r="M121" s="108">
        <f>'alle Daten'!AA121-'alle Daten'!Y121</f>
        <v>-6.3427589439150056E-3</v>
      </c>
      <c r="N121" s="107">
        <f>'alle Daten'!AD121</f>
        <v>87</v>
      </c>
      <c r="O121" s="106">
        <f>'alle Daten'!AE121</f>
        <v>0.4702702702702703</v>
      </c>
      <c r="P121" s="108">
        <f>'alle Daten'!AE121-'alle Daten'!AC121</f>
        <v>-1.5278862677706562E-2</v>
      </c>
      <c r="Q121" s="107">
        <f>'alle Daten'!AH121</f>
        <v>4</v>
      </c>
      <c r="R121" s="106">
        <f>'alle Daten'!AI121</f>
        <v>2.1621621621621623E-2</v>
      </c>
      <c r="S121" s="108">
        <f>'alle Daten'!AI121-'alle Daten'!AG121</f>
        <v>2.1621621621621623E-2</v>
      </c>
      <c r="T121" s="107">
        <f>'alle Daten'!AL121</f>
        <v>0</v>
      </c>
      <c r="U121" s="106">
        <f>'alle Daten'!AM121</f>
        <v>0</v>
      </c>
      <c r="V121" s="108">
        <f>'alle Daten'!AM121-'alle Daten'!AK121</f>
        <v>0</v>
      </c>
    </row>
    <row r="122" spans="2:22" x14ac:dyDescent="0.2">
      <c r="B122" s="216" t="s">
        <v>268</v>
      </c>
      <c r="C122" s="133" t="s">
        <v>247</v>
      </c>
      <c r="D122" s="118" t="s">
        <v>248</v>
      </c>
      <c r="E122" s="104">
        <f>'alle Daten'!F122</f>
        <v>111</v>
      </c>
      <c r="F122" s="104">
        <f>'alle Daten'!J122</f>
        <v>53</v>
      </c>
      <c r="G122" s="106">
        <f>'alle Daten'!N122</f>
        <v>0.47747747747747749</v>
      </c>
      <c r="H122" s="105">
        <f>'alle Daten'!O122</f>
        <v>9.9699699699699718E-2</v>
      </c>
      <c r="I122" s="104">
        <f>'alle Daten'!Q122</f>
        <v>0</v>
      </c>
      <c r="J122" s="141">
        <f>'alle Daten'!U122</f>
        <v>53</v>
      </c>
      <c r="K122" s="107">
        <f>'alle Daten'!Z122</f>
        <v>41</v>
      </c>
      <c r="L122" s="106">
        <f>'alle Daten'!AA122</f>
        <v>0.77358490566037741</v>
      </c>
      <c r="M122" s="108">
        <f>'alle Daten'!AA122-'alle Daten'!Y122</f>
        <v>5.3584905660377435E-2</v>
      </c>
      <c r="N122" s="107">
        <f>'alle Daten'!AD122</f>
        <v>10</v>
      </c>
      <c r="O122" s="106">
        <f>'alle Daten'!AE122</f>
        <v>0.18867924528301888</v>
      </c>
      <c r="P122" s="108">
        <f>'alle Daten'!AE122-'alle Daten'!AC122</f>
        <v>-9.1320754716981145E-2</v>
      </c>
      <c r="Q122" s="107">
        <f>'alle Daten'!AH122</f>
        <v>2</v>
      </c>
      <c r="R122" s="106">
        <f>'alle Daten'!AI122</f>
        <v>3.7735849056603772E-2</v>
      </c>
      <c r="S122" s="108">
        <f>'alle Daten'!AI122-'alle Daten'!AG122</f>
        <v>3.7735849056603772E-2</v>
      </c>
      <c r="T122" s="107">
        <f>'alle Daten'!AL122</f>
        <v>0</v>
      </c>
      <c r="U122" s="106">
        <f>'alle Daten'!AM122</f>
        <v>0</v>
      </c>
      <c r="V122" s="108">
        <f>'alle Daten'!AM122-'alle Daten'!AK122</f>
        <v>0</v>
      </c>
    </row>
    <row r="123" spans="2:22" x14ac:dyDescent="0.2">
      <c r="B123" s="216" t="s">
        <v>268</v>
      </c>
      <c r="C123" s="133" t="s">
        <v>249</v>
      </c>
      <c r="D123" s="118" t="s">
        <v>250</v>
      </c>
      <c r="E123" s="104">
        <f>'alle Daten'!F123</f>
        <v>133</v>
      </c>
      <c r="F123" s="104">
        <f>'alle Daten'!J123</f>
        <v>64</v>
      </c>
      <c r="G123" s="106">
        <f>'alle Daten'!N123</f>
        <v>0.48120300751879697</v>
      </c>
      <c r="H123" s="105">
        <f>'alle Daten'!O123</f>
        <v>-0.20674025489255055</v>
      </c>
      <c r="I123" s="104">
        <f>'alle Daten'!Q123</f>
        <v>2</v>
      </c>
      <c r="J123" s="141">
        <f>'alle Daten'!U123</f>
        <v>62</v>
      </c>
      <c r="K123" s="107">
        <f>'alle Daten'!Z123</f>
        <v>45</v>
      </c>
      <c r="L123" s="106">
        <f>'alle Daten'!AA123</f>
        <v>0.72580645161290325</v>
      </c>
      <c r="M123" s="108">
        <f>'alle Daten'!AA123-'alle Daten'!Y123</f>
        <v>8.6631193880944535E-2</v>
      </c>
      <c r="N123" s="107">
        <f>'alle Daten'!AD123</f>
        <v>16</v>
      </c>
      <c r="O123" s="106">
        <f>'alle Daten'!AE123</f>
        <v>0.25806451612903225</v>
      </c>
      <c r="P123" s="108">
        <f>'alle Daten'!AE123-'alle Daten'!AC123</f>
        <v>-0.10276022613900898</v>
      </c>
      <c r="Q123" s="107">
        <f>'alle Daten'!AH123</f>
        <v>1</v>
      </c>
      <c r="R123" s="106">
        <f>'alle Daten'!AI123</f>
        <v>1.6129032258064516E-2</v>
      </c>
      <c r="S123" s="108">
        <f>'alle Daten'!AI123-'alle Daten'!AG123</f>
        <v>1.6129032258064516E-2</v>
      </c>
      <c r="T123" s="107">
        <f>'alle Daten'!AL123</f>
        <v>0</v>
      </c>
      <c r="U123" s="106">
        <f>'alle Daten'!AM123</f>
        <v>0</v>
      </c>
      <c r="V123" s="108">
        <f>'alle Daten'!AM123-'alle Daten'!AK123</f>
        <v>0</v>
      </c>
    </row>
    <row r="124" spans="2:22" x14ac:dyDescent="0.2">
      <c r="B124" s="216" t="s">
        <v>268</v>
      </c>
      <c r="C124" s="133" t="s">
        <v>251</v>
      </c>
      <c r="D124" s="118" t="s">
        <v>252</v>
      </c>
      <c r="E124" s="104">
        <f>'alle Daten'!F124</f>
        <v>518</v>
      </c>
      <c r="F124" s="104">
        <f>'alle Daten'!J124</f>
        <v>179</v>
      </c>
      <c r="G124" s="106">
        <f>'alle Daten'!N124</f>
        <v>0.34555984555984554</v>
      </c>
      <c r="H124" s="105">
        <f>'alle Daten'!O124</f>
        <v>-6.9881330910742723E-2</v>
      </c>
      <c r="I124" s="104">
        <f>'alle Daten'!Q124</f>
        <v>1</v>
      </c>
      <c r="J124" s="141">
        <f>'alle Daten'!U124</f>
        <v>178</v>
      </c>
      <c r="K124" s="107">
        <f>'alle Daten'!Z124</f>
        <v>95</v>
      </c>
      <c r="L124" s="106">
        <f>'alle Daten'!AA124</f>
        <v>0.5337078651685393</v>
      </c>
      <c r="M124" s="108">
        <f>'alle Daten'!AA124-'alle Daten'!Y124</f>
        <v>-3.3256420545746401E-2</v>
      </c>
      <c r="N124" s="107">
        <f>'alle Daten'!AD124</f>
        <v>75</v>
      </c>
      <c r="O124" s="106">
        <f>'alle Daten'!AE124</f>
        <v>0.42134831460674155</v>
      </c>
      <c r="P124" s="108">
        <f>'alle Daten'!AE124-'alle Daten'!AC124</f>
        <v>-1.1687399678972754E-2</v>
      </c>
      <c r="Q124" s="107">
        <f>'alle Daten'!AH124</f>
        <v>8</v>
      </c>
      <c r="R124" s="106">
        <f>'alle Daten'!AI124</f>
        <v>4.49438202247191E-2</v>
      </c>
      <c r="S124" s="108">
        <f>'alle Daten'!AI124-'alle Daten'!AG124</f>
        <v>4.49438202247191E-2</v>
      </c>
      <c r="T124" s="107">
        <f>'alle Daten'!AL124</f>
        <v>0</v>
      </c>
      <c r="U124" s="106">
        <f>'alle Daten'!AM124</f>
        <v>0</v>
      </c>
      <c r="V124" s="108">
        <f>'alle Daten'!AM124-'alle Daten'!AK124</f>
        <v>0</v>
      </c>
    </row>
    <row r="125" spans="2:22" x14ac:dyDescent="0.2">
      <c r="B125" s="216" t="s">
        <v>268</v>
      </c>
      <c r="C125" s="133" t="s">
        <v>253</v>
      </c>
      <c r="D125" s="118" t="s">
        <v>254</v>
      </c>
      <c r="E125" s="104">
        <f>'alle Daten'!F125</f>
        <v>270</v>
      </c>
      <c r="F125" s="104">
        <f>'alle Daten'!J125</f>
        <v>123</v>
      </c>
      <c r="G125" s="106">
        <f>'alle Daten'!N125</f>
        <v>0.45555555555555555</v>
      </c>
      <c r="H125" s="105">
        <f>'alle Daten'!O125</f>
        <v>-2.2558922558922556E-2</v>
      </c>
      <c r="I125" s="104">
        <f>'alle Daten'!Q125</f>
        <v>3</v>
      </c>
      <c r="J125" s="141">
        <f>'alle Daten'!U125</f>
        <v>120</v>
      </c>
      <c r="K125" s="107">
        <f>'alle Daten'!Z125</f>
        <v>108</v>
      </c>
      <c r="L125" s="106">
        <f>'alle Daten'!AA125</f>
        <v>0.9</v>
      </c>
      <c r="M125" s="108">
        <f>'alle Daten'!AA125-'alle Daten'!Y125</f>
        <v>0.22142857142857142</v>
      </c>
      <c r="N125" s="107">
        <f>'alle Daten'!AD125</f>
        <v>9</v>
      </c>
      <c r="O125" s="106">
        <f>'alle Daten'!AE125</f>
        <v>7.4999999999999997E-2</v>
      </c>
      <c r="P125" s="108">
        <f>'alle Daten'!AE125-'alle Daten'!AC125</f>
        <v>-0.24642857142857144</v>
      </c>
      <c r="Q125" s="107">
        <f>'alle Daten'!AH125</f>
        <v>3</v>
      </c>
      <c r="R125" s="106">
        <f>'alle Daten'!AI125</f>
        <v>2.5000000000000001E-2</v>
      </c>
      <c r="S125" s="108">
        <f>'alle Daten'!AI125-'alle Daten'!AG125</f>
        <v>2.5000000000000001E-2</v>
      </c>
      <c r="T125" s="107">
        <f>'alle Daten'!AL125</f>
        <v>0</v>
      </c>
      <c r="U125" s="106">
        <f>'alle Daten'!AM125</f>
        <v>0</v>
      </c>
      <c r="V125" s="108">
        <f>'alle Daten'!AM125-'alle Daten'!AK125</f>
        <v>0</v>
      </c>
    </row>
    <row r="126" spans="2:22" x14ac:dyDescent="0.2">
      <c r="B126" s="216" t="s">
        <v>268</v>
      </c>
      <c r="C126" s="133" t="s">
        <v>255</v>
      </c>
      <c r="D126" s="118" t="s">
        <v>256</v>
      </c>
      <c r="E126" s="104">
        <f>'alle Daten'!F126</f>
        <v>681</v>
      </c>
      <c r="F126" s="104">
        <f>'alle Daten'!J126</f>
        <v>184</v>
      </c>
      <c r="G126" s="106">
        <f>'alle Daten'!N126</f>
        <v>0.27019089574155652</v>
      </c>
      <c r="H126" s="105">
        <f>'alle Daten'!O126</f>
        <v>-3.9793784287176504E-3</v>
      </c>
      <c r="I126" s="104">
        <f>'alle Daten'!Q126</f>
        <v>0</v>
      </c>
      <c r="J126" s="141">
        <f>'alle Daten'!U126</f>
        <v>184</v>
      </c>
      <c r="K126" s="107">
        <f>'alle Daten'!Z126</f>
        <v>142</v>
      </c>
      <c r="L126" s="106">
        <f>'alle Daten'!AA126</f>
        <v>0.77173913043478259</v>
      </c>
      <c r="M126" s="108">
        <f>'alle Daten'!AA126-'alle Daten'!Y126</f>
        <v>0.1980549199084668</v>
      </c>
      <c r="N126" s="107">
        <f>'alle Daten'!AD126</f>
        <v>40</v>
      </c>
      <c r="O126" s="106">
        <f>'alle Daten'!AE126</f>
        <v>0.21739130434782608</v>
      </c>
      <c r="P126" s="108">
        <f>'alle Daten'!AE126-'alle Daten'!AC126</f>
        <v>-0.20892448512585812</v>
      </c>
      <c r="Q126" s="107">
        <f>'alle Daten'!AH126</f>
        <v>2</v>
      </c>
      <c r="R126" s="106">
        <f>'alle Daten'!AI126</f>
        <v>1.0869565217391304E-2</v>
      </c>
      <c r="S126" s="108">
        <f>'alle Daten'!AI126-'alle Daten'!AG126</f>
        <v>1.0869565217391304E-2</v>
      </c>
      <c r="T126" s="107">
        <f>'alle Daten'!AL126</f>
        <v>0</v>
      </c>
      <c r="U126" s="106">
        <f>'alle Daten'!AM126</f>
        <v>0</v>
      </c>
      <c r="V126" s="108">
        <f>'alle Daten'!AM126-'alle Daten'!AK126</f>
        <v>0</v>
      </c>
    </row>
    <row r="127" spans="2:22" x14ac:dyDescent="0.2">
      <c r="B127" s="216" t="s">
        <v>268</v>
      </c>
      <c r="C127" s="133" t="s">
        <v>257</v>
      </c>
      <c r="D127" s="118" t="s">
        <v>258</v>
      </c>
      <c r="E127" s="104">
        <f>'alle Daten'!F127</f>
        <v>348</v>
      </c>
      <c r="F127" s="104">
        <f>'alle Daten'!J127</f>
        <v>132</v>
      </c>
      <c r="G127" s="106">
        <f>'alle Daten'!N127</f>
        <v>0.37931034482758619</v>
      </c>
      <c r="H127" s="105">
        <f>'alle Daten'!O127</f>
        <v>-4.5092838196286511E-2</v>
      </c>
      <c r="I127" s="104">
        <f>'alle Daten'!Q127</f>
        <v>4</v>
      </c>
      <c r="J127" s="141">
        <f>'alle Daten'!U127</f>
        <v>128</v>
      </c>
      <c r="K127" s="107">
        <f>'alle Daten'!Z127</f>
        <v>96</v>
      </c>
      <c r="L127" s="106">
        <f>'alle Daten'!AA127</f>
        <v>0.75</v>
      </c>
      <c r="M127" s="108">
        <f>'alle Daten'!AA127-'alle Daten'!Y127</f>
        <v>-2.070063694267521E-2</v>
      </c>
      <c r="N127" s="107">
        <f>'alle Daten'!AD127</f>
        <v>28</v>
      </c>
      <c r="O127" s="106">
        <f>'alle Daten'!AE127</f>
        <v>0.21875</v>
      </c>
      <c r="P127" s="108">
        <f>'alle Daten'!AE127-'alle Daten'!AC127</f>
        <v>-1.0549363057324845E-2</v>
      </c>
      <c r="Q127" s="107">
        <f>'alle Daten'!AH127</f>
        <v>4</v>
      </c>
      <c r="R127" s="106">
        <f>'alle Daten'!AI127</f>
        <v>3.125E-2</v>
      </c>
      <c r="S127" s="108">
        <f>'alle Daten'!AI127-'alle Daten'!AG127</f>
        <v>3.125E-2</v>
      </c>
      <c r="T127" s="107">
        <f>'alle Daten'!AL127</f>
        <v>0</v>
      </c>
      <c r="U127" s="106">
        <f>'alle Daten'!AM127</f>
        <v>0</v>
      </c>
      <c r="V127" s="108">
        <f>'alle Daten'!AM127-'alle Daten'!AK127</f>
        <v>0</v>
      </c>
    </row>
    <row r="128" spans="2:22" x14ac:dyDescent="0.2">
      <c r="B128" s="216" t="s">
        <v>268</v>
      </c>
      <c r="C128" s="133" t="s">
        <v>259</v>
      </c>
      <c r="D128" s="118" t="s">
        <v>260</v>
      </c>
      <c r="E128" s="104">
        <f>'alle Daten'!F128</f>
        <v>620</v>
      </c>
      <c r="F128" s="104">
        <f>'alle Daten'!J128</f>
        <v>365</v>
      </c>
      <c r="G128" s="106">
        <f>'alle Daten'!N128</f>
        <v>0.58870967741935487</v>
      </c>
      <c r="H128" s="105">
        <f>'alle Daten'!O128</f>
        <v>0.18537634408602155</v>
      </c>
      <c r="I128" s="104">
        <f>'alle Daten'!Q128</f>
        <v>2</v>
      </c>
      <c r="J128" s="141">
        <f>'alle Daten'!U128</f>
        <v>363</v>
      </c>
      <c r="K128" s="107">
        <f>'alle Daten'!Z128</f>
        <v>317</v>
      </c>
      <c r="L128" s="106">
        <f>'alle Daten'!AA128</f>
        <v>0.8732782369146006</v>
      </c>
      <c r="M128" s="108">
        <f>'alle Daten'!AA128-'alle Daten'!Y128</f>
        <v>0.115956061182383</v>
      </c>
      <c r="N128" s="107">
        <f>'alle Daten'!AD128</f>
        <v>44</v>
      </c>
      <c r="O128" s="106">
        <f>'alle Daten'!AE128</f>
        <v>0.12121212121212122</v>
      </c>
      <c r="P128" s="108">
        <f>'alle Daten'!AE128-'alle Daten'!AC128</f>
        <v>-0.12146570305566121</v>
      </c>
      <c r="Q128" s="107">
        <f>'alle Daten'!AH128</f>
        <v>2</v>
      </c>
      <c r="R128" s="106">
        <f>'alle Daten'!AI128</f>
        <v>5.5096418732782371E-3</v>
      </c>
      <c r="S128" s="108">
        <f>'alle Daten'!AI128-'alle Daten'!AG128</f>
        <v>5.5096418732782371E-3</v>
      </c>
      <c r="T128" s="107">
        <f>'alle Daten'!AL128</f>
        <v>0</v>
      </c>
      <c r="U128" s="106">
        <f>'alle Daten'!AM128</f>
        <v>0</v>
      </c>
      <c r="V128" s="108">
        <f>'alle Daten'!AM128-'alle Daten'!AK128</f>
        <v>0</v>
      </c>
    </row>
    <row r="129" spans="2:22" x14ac:dyDescent="0.2">
      <c r="B129" s="216" t="s">
        <v>268</v>
      </c>
      <c r="C129" s="133" t="s">
        <v>261</v>
      </c>
      <c r="D129" s="118" t="s">
        <v>262</v>
      </c>
      <c r="E129" s="104">
        <f>'alle Daten'!F129</f>
        <v>178</v>
      </c>
      <c r="F129" s="104">
        <f>'alle Daten'!J129</f>
        <v>93</v>
      </c>
      <c r="G129" s="106">
        <f>'alle Daten'!N129</f>
        <v>0.52247191011235961</v>
      </c>
      <c r="H129" s="105">
        <f>'alle Daten'!O129</f>
        <v>-0.17554789186783837</v>
      </c>
      <c r="I129" s="104">
        <f>'alle Daten'!Q129</f>
        <v>3</v>
      </c>
      <c r="J129" s="141">
        <f>'alle Daten'!U129</f>
        <v>90</v>
      </c>
      <c r="K129" s="107">
        <f>'alle Daten'!Z129</f>
        <v>47</v>
      </c>
      <c r="L129" s="106">
        <f>'alle Daten'!AA129</f>
        <v>0.52222222222222225</v>
      </c>
      <c r="M129" s="108">
        <f>'alle Daten'!AA129-'alle Daten'!Y129</f>
        <v>-0.11349206349206342</v>
      </c>
      <c r="N129" s="107">
        <f>'alle Daten'!AD129</f>
        <v>40</v>
      </c>
      <c r="O129" s="106">
        <f>'alle Daten'!AE129</f>
        <v>0.44444444444444442</v>
      </c>
      <c r="P129" s="108">
        <f>'alle Daten'!AE129-'alle Daten'!AC129</f>
        <v>8.0158730158730152E-2</v>
      </c>
      <c r="Q129" s="107">
        <f>'alle Daten'!AH129</f>
        <v>3</v>
      </c>
      <c r="R129" s="106">
        <f>'alle Daten'!AI129</f>
        <v>3.3333333333333333E-2</v>
      </c>
      <c r="S129" s="108">
        <f>'alle Daten'!AI129-'alle Daten'!AG129</f>
        <v>3.3333333333333333E-2</v>
      </c>
      <c r="T129" s="107">
        <f>'alle Daten'!AL129</f>
        <v>0</v>
      </c>
      <c r="U129" s="106">
        <f>'alle Daten'!AM129</f>
        <v>0</v>
      </c>
      <c r="V129" s="108">
        <f>'alle Daten'!AM129-'alle Daten'!AK129</f>
        <v>0</v>
      </c>
    </row>
    <row r="130" spans="2:22" x14ac:dyDescent="0.2">
      <c r="B130" s="216" t="s">
        <v>268</v>
      </c>
      <c r="C130" s="133" t="s">
        <v>263</v>
      </c>
      <c r="D130" s="118" t="s">
        <v>264</v>
      </c>
      <c r="E130" s="104">
        <f>'alle Daten'!F130</f>
        <v>662</v>
      </c>
      <c r="F130" s="104">
        <f>'alle Daten'!J130</f>
        <v>347</v>
      </c>
      <c r="G130" s="106">
        <f>'alle Daten'!N130</f>
        <v>0.52416918429003023</v>
      </c>
      <c r="H130" s="105">
        <f>'alle Daten'!O130</f>
        <v>0.11520559885585657</v>
      </c>
      <c r="I130" s="104">
        <f>'alle Daten'!Q130</f>
        <v>2</v>
      </c>
      <c r="J130" s="141">
        <f>'alle Daten'!U130</f>
        <v>345</v>
      </c>
      <c r="K130" s="107">
        <f>'alle Daten'!Z130</f>
        <v>257</v>
      </c>
      <c r="L130" s="106">
        <f>'alle Daten'!AA130</f>
        <v>0.74492753623188401</v>
      </c>
      <c r="M130" s="108">
        <f>'alle Daten'!AA130-'alle Daten'!Y130</f>
        <v>-8.3743792439444631E-2</v>
      </c>
      <c r="N130" s="107">
        <f>'alle Daten'!AD130</f>
        <v>88</v>
      </c>
      <c r="O130" s="106">
        <f>'alle Daten'!AE130</f>
        <v>0.25507246376811593</v>
      </c>
      <c r="P130" s="108">
        <f>'alle Daten'!AE130-'alle Daten'!AC130</f>
        <v>8.3743792439444603E-2</v>
      </c>
      <c r="Q130" s="107">
        <f>'alle Daten'!AH130</f>
        <v>0</v>
      </c>
      <c r="R130" s="106">
        <f>'alle Daten'!AI130</f>
        <v>0</v>
      </c>
      <c r="S130" s="108">
        <f>'alle Daten'!AI130-'alle Daten'!AG130</f>
        <v>0</v>
      </c>
      <c r="T130" s="107">
        <f>'alle Daten'!AL130</f>
        <v>0</v>
      </c>
      <c r="U130" s="106">
        <f>'alle Daten'!AM130</f>
        <v>0</v>
      </c>
      <c r="V130" s="108">
        <f>'alle Daten'!AM130-'alle Daten'!AK130</f>
        <v>0</v>
      </c>
    </row>
    <row r="131" spans="2:22" x14ac:dyDescent="0.2">
      <c r="B131" s="216" t="s">
        <v>268</v>
      </c>
      <c r="C131" s="133" t="s">
        <v>265</v>
      </c>
      <c r="D131" s="118" t="s">
        <v>266</v>
      </c>
      <c r="E131" s="104">
        <f>'alle Daten'!F131</f>
        <v>241</v>
      </c>
      <c r="F131" s="104">
        <f>'alle Daten'!J131</f>
        <v>127</v>
      </c>
      <c r="G131" s="106">
        <f>'alle Daten'!N131</f>
        <v>0.52697095435684649</v>
      </c>
      <c r="H131" s="105">
        <f>'alle Daten'!O131</f>
        <v>0.1192786466645388</v>
      </c>
      <c r="I131" s="104">
        <f>'alle Daten'!Q131</f>
        <v>3</v>
      </c>
      <c r="J131" s="141">
        <f>'alle Daten'!U131</f>
        <v>124</v>
      </c>
      <c r="K131" s="107">
        <f>'alle Daten'!Z131</f>
        <v>83</v>
      </c>
      <c r="L131" s="106">
        <f>'alle Daten'!AA131</f>
        <v>0.66935483870967738</v>
      </c>
      <c r="M131" s="108">
        <f>'alle Daten'!AA131-'alle Daten'!Y131</f>
        <v>8.9774802191113778E-3</v>
      </c>
      <c r="N131" s="107">
        <f>'alle Daten'!AD131</f>
        <v>38</v>
      </c>
      <c r="O131" s="106">
        <f>'alle Daten'!AE131</f>
        <v>0.30645161290322581</v>
      </c>
      <c r="P131" s="108">
        <f>'alle Daten'!AE131-'alle Daten'!AC131</f>
        <v>-3.3171028606208131E-2</v>
      </c>
      <c r="Q131" s="107">
        <f>'alle Daten'!AH131</f>
        <v>3</v>
      </c>
      <c r="R131" s="106">
        <f>'alle Daten'!AI131</f>
        <v>2.4193548387096774E-2</v>
      </c>
      <c r="S131" s="108">
        <f>'alle Daten'!AI131-'alle Daten'!AG131</f>
        <v>2.4193548387096774E-2</v>
      </c>
      <c r="T131" s="107">
        <f>'alle Daten'!AL131</f>
        <v>0</v>
      </c>
      <c r="U131" s="106">
        <f>'alle Daten'!AM131</f>
        <v>0</v>
      </c>
      <c r="V131" s="108">
        <f>'alle Daten'!AM131-'alle Daten'!AK131</f>
        <v>0</v>
      </c>
    </row>
    <row r="132" spans="2:22" x14ac:dyDescent="0.2">
      <c r="B132" s="216" t="s">
        <v>268</v>
      </c>
      <c r="C132" s="133" t="s">
        <v>267</v>
      </c>
      <c r="D132" s="118" t="s">
        <v>268</v>
      </c>
      <c r="E132" s="104">
        <f>'alle Daten'!F132</f>
        <v>353</v>
      </c>
      <c r="F132" s="104">
        <f>'alle Daten'!J132</f>
        <v>132</v>
      </c>
      <c r="G132" s="106">
        <f>'alle Daten'!N132</f>
        <v>0.37393767705382436</v>
      </c>
      <c r="H132" s="105">
        <f>'alle Daten'!O132</f>
        <v>0.14866295177909908</v>
      </c>
      <c r="I132" s="104">
        <f>'alle Daten'!Q132</f>
        <v>1</v>
      </c>
      <c r="J132" s="141">
        <f>'alle Daten'!U132</f>
        <v>131</v>
      </c>
      <c r="K132" s="107">
        <f>'alle Daten'!Z132</f>
        <v>114</v>
      </c>
      <c r="L132" s="106">
        <f>'alle Daten'!AA132</f>
        <v>0.87022900763358779</v>
      </c>
      <c r="M132" s="108">
        <f>'alle Daten'!AA132-'alle Daten'!Y132</f>
        <v>8.0105550843464379E-2</v>
      </c>
      <c r="N132" s="107">
        <f>'alle Daten'!AD132</f>
        <v>14</v>
      </c>
      <c r="O132" s="106">
        <f>'alle Daten'!AE132</f>
        <v>0.10687022900763359</v>
      </c>
      <c r="P132" s="108">
        <f>'alle Daten'!AE132-'alle Daten'!AC132</f>
        <v>-0.10300631420224295</v>
      </c>
      <c r="Q132" s="107">
        <f>'alle Daten'!AH132</f>
        <v>3</v>
      </c>
      <c r="R132" s="106">
        <f>'alle Daten'!AI132</f>
        <v>2.2900763358778626E-2</v>
      </c>
      <c r="S132" s="108">
        <f>'alle Daten'!AI132-'alle Daten'!AG132</f>
        <v>2.2900763358778626E-2</v>
      </c>
      <c r="T132" s="107">
        <f>'alle Daten'!AL132</f>
        <v>0</v>
      </c>
      <c r="U132" s="106">
        <f>'alle Daten'!AM132</f>
        <v>0</v>
      </c>
      <c r="V132" s="108">
        <f>'alle Daten'!AM132-'alle Daten'!AK132</f>
        <v>0</v>
      </c>
    </row>
    <row r="133" spans="2:22" x14ac:dyDescent="0.2">
      <c r="B133" s="216" t="s">
        <v>268</v>
      </c>
      <c r="C133" s="133" t="s">
        <v>269</v>
      </c>
      <c r="D133" s="118" t="s">
        <v>270</v>
      </c>
      <c r="E133" s="104">
        <f>'alle Daten'!F133</f>
        <v>631</v>
      </c>
      <c r="F133" s="104">
        <f>'alle Daten'!J133</f>
        <v>179</v>
      </c>
      <c r="G133" s="106">
        <f>'alle Daten'!N133</f>
        <v>0.28367670364500791</v>
      </c>
      <c r="H133" s="105">
        <f>'alle Daten'!O133</f>
        <v>-2.7747396511486611E-2</v>
      </c>
      <c r="I133" s="104">
        <f>'alle Daten'!Q133</f>
        <v>1</v>
      </c>
      <c r="J133" s="141">
        <f>'alle Daten'!U133</f>
        <v>178</v>
      </c>
      <c r="K133" s="107">
        <f>'alle Daten'!Z133</f>
        <v>146</v>
      </c>
      <c r="L133" s="106">
        <f>'alle Daten'!AA133</f>
        <v>0.8202247191011236</v>
      </c>
      <c r="M133" s="108">
        <f>'alle Daten'!AA133-'alle Daten'!Y133</f>
        <v>0.11104104563173589</v>
      </c>
      <c r="N133" s="107">
        <f>'alle Daten'!AD133</f>
        <v>29</v>
      </c>
      <c r="O133" s="106">
        <f>'alle Daten'!AE133</f>
        <v>0.16292134831460675</v>
      </c>
      <c r="P133" s="108">
        <f>'alle Daten'!AE133-'alle Daten'!AC133</f>
        <v>-0.12789497821600548</v>
      </c>
      <c r="Q133" s="107">
        <f>'alle Daten'!AH133</f>
        <v>3</v>
      </c>
      <c r="R133" s="106">
        <f>'alle Daten'!AI133</f>
        <v>1.6853932584269662E-2</v>
      </c>
      <c r="S133" s="108">
        <f>'alle Daten'!AI133-'alle Daten'!AG133</f>
        <v>1.6853932584269662E-2</v>
      </c>
      <c r="T133" s="107">
        <f>'alle Daten'!AL133</f>
        <v>0</v>
      </c>
      <c r="U133" s="106">
        <f>'alle Daten'!AM133</f>
        <v>0</v>
      </c>
      <c r="V133" s="108">
        <f>'alle Daten'!AM133-'alle Daten'!AK133</f>
        <v>0</v>
      </c>
    </row>
    <row r="134" spans="2:22" x14ac:dyDescent="0.2">
      <c r="B134" s="216" t="s">
        <v>268</v>
      </c>
      <c r="C134" s="133" t="s">
        <v>271</v>
      </c>
      <c r="D134" s="118" t="s">
        <v>272</v>
      </c>
      <c r="E134" s="104">
        <f>'alle Daten'!F134</f>
        <v>297</v>
      </c>
      <c r="F134" s="104">
        <f>'alle Daten'!J134</f>
        <v>160</v>
      </c>
      <c r="G134" s="106">
        <f>'alle Daten'!N134</f>
        <v>0.53872053872053871</v>
      </c>
      <c r="H134" s="105">
        <f>'alle Daten'!O134</f>
        <v>-0.12165681977002729</v>
      </c>
      <c r="I134" s="104">
        <f>'alle Daten'!Q134</f>
        <v>4</v>
      </c>
      <c r="J134" s="141">
        <f>'alle Daten'!U134</f>
        <v>156</v>
      </c>
      <c r="K134" s="107">
        <f>'alle Daten'!Z134</f>
        <v>81</v>
      </c>
      <c r="L134" s="106">
        <f>'alle Daten'!AA134</f>
        <v>0.51923076923076927</v>
      </c>
      <c r="M134" s="108">
        <f>'alle Daten'!AA134-'alle Daten'!Y134</f>
        <v>0.1564856711915536</v>
      </c>
      <c r="N134" s="107">
        <f>'alle Daten'!AD134</f>
        <v>71</v>
      </c>
      <c r="O134" s="106">
        <f>'alle Daten'!AE134</f>
        <v>0.45512820512820512</v>
      </c>
      <c r="P134" s="108">
        <f>'alle Daten'!AE134-'alle Daten'!AC134</f>
        <v>-0.18212669683257915</v>
      </c>
      <c r="Q134" s="107">
        <f>'alle Daten'!AH134</f>
        <v>4</v>
      </c>
      <c r="R134" s="106">
        <f>'alle Daten'!AI134</f>
        <v>2.564102564102564E-2</v>
      </c>
      <c r="S134" s="108">
        <f>'alle Daten'!AI134-'alle Daten'!AG134</f>
        <v>2.564102564102564E-2</v>
      </c>
      <c r="T134" s="107">
        <f>'alle Daten'!AL134</f>
        <v>0</v>
      </c>
      <c r="U134" s="106">
        <f>'alle Daten'!AM134</f>
        <v>0</v>
      </c>
      <c r="V134" s="108">
        <f>'alle Daten'!AM134-'alle Daten'!AK134</f>
        <v>0</v>
      </c>
    </row>
    <row r="135" spans="2:22" x14ac:dyDescent="0.2">
      <c r="B135" s="216" t="s">
        <v>268</v>
      </c>
      <c r="C135" s="133" t="s">
        <v>273</v>
      </c>
      <c r="D135" s="118" t="s">
        <v>274</v>
      </c>
      <c r="E135" s="104">
        <f>'alle Daten'!F135</f>
        <v>154</v>
      </c>
      <c r="F135" s="104">
        <f>'alle Daten'!J135</f>
        <v>46</v>
      </c>
      <c r="G135" s="106">
        <f>'alle Daten'!N135</f>
        <v>0.29870129870129869</v>
      </c>
      <c r="H135" s="105">
        <f>'alle Daten'!O135</f>
        <v>-8.0609046126287498E-2</v>
      </c>
      <c r="I135" s="104">
        <f>'alle Daten'!Q135</f>
        <v>1</v>
      </c>
      <c r="J135" s="141">
        <f>'alle Daten'!U135</f>
        <v>45</v>
      </c>
      <c r="K135" s="107">
        <f>'alle Daten'!Z135</f>
        <v>40</v>
      </c>
      <c r="L135" s="106">
        <f>'alle Daten'!AA135</f>
        <v>0.88888888888888884</v>
      </c>
      <c r="M135" s="108">
        <f>'alle Daten'!AA135-'alle Daten'!Y135</f>
        <v>-3.298611111111116E-2</v>
      </c>
      <c r="N135" s="107">
        <f>'alle Daten'!AD135</f>
        <v>4</v>
      </c>
      <c r="O135" s="106">
        <f>'alle Daten'!AE135</f>
        <v>8.8888888888888892E-2</v>
      </c>
      <c r="P135" s="108">
        <f>'alle Daten'!AE135-'alle Daten'!AC135</f>
        <v>1.0763888888888892E-2</v>
      </c>
      <c r="Q135" s="107">
        <f>'alle Daten'!AH135</f>
        <v>1</v>
      </c>
      <c r="R135" s="106">
        <f>'alle Daten'!AI135</f>
        <v>2.2222222222222223E-2</v>
      </c>
      <c r="S135" s="108">
        <f>'alle Daten'!AI135-'alle Daten'!AG135</f>
        <v>2.2222222222222223E-2</v>
      </c>
      <c r="T135" s="107">
        <f>'alle Daten'!AL135</f>
        <v>0</v>
      </c>
      <c r="U135" s="106">
        <f>'alle Daten'!AM135</f>
        <v>0</v>
      </c>
      <c r="V135" s="108">
        <f>'alle Daten'!AM135-'alle Daten'!AK135</f>
        <v>0</v>
      </c>
    </row>
    <row r="136" spans="2:22" x14ac:dyDescent="0.2">
      <c r="B136" s="216" t="s">
        <v>268</v>
      </c>
      <c r="C136" s="133" t="s">
        <v>275</v>
      </c>
      <c r="D136" s="118" t="s">
        <v>276</v>
      </c>
      <c r="E136" s="104">
        <f>'alle Daten'!F136</f>
        <v>162</v>
      </c>
      <c r="F136" s="104">
        <f>'alle Daten'!J136</f>
        <v>48</v>
      </c>
      <c r="G136" s="106">
        <f>'alle Daten'!N136</f>
        <v>0.29629629629629628</v>
      </c>
      <c r="H136" s="105">
        <f>'alle Daten'!O136</f>
        <v>-0.18626184323858747</v>
      </c>
      <c r="I136" s="104">
        <f>'alle Daten'!Q136</f>
        <v>0</v>
      </c>
      <c r="J136" s="141">
        <f>'alle Daten'!U136</f>
        <v>48</v>
      </c>
      <c r="K136" s="107">
        <f>'alle Daten'!Z136</f>
        <v>32</v>
      </c>
      <c r="L136" s="106">
        <f>'alle Daten'!AA136</f>
        <v>0.66666666666666663</v>
      </c>
      <c r="M136" s="108">
        <f>'alle Daten'!AA136-'alle Daten'!Y136</f>
        <v>6.425702811244971E-2</v>
      </c>
      <c r="N136" s="107">
        <f>'alle Daten'!AD136</f>
        <v>16</v>
      </c>
      <c r="O136" s="106">
        <f>'alle Daten'!AE136</f>
        <v>0.33333333333333331</v>
      </c>
      <c r="P136" s="108">
        <f>'alle Daten'!AE136-'alle Daten'!AC136</f>
        <v>-6.4257028112449821E-2</v>
      </c>
      <c r="Q136" s="107">
        <f>'alle Daten'!AH136</f>
        <v>0</v>
      </c>
      <c r="R136" s="106">
        <f>'alle Daten'!AI136</f>
        <v>0</v>
      </c>
      <c r="S136" s="108">
        <f>'alle Daten'!AI136-'alle Daten'!AG136</f>
        <v>0</v>
      </c>
      <c r="T136" s="107">
        <f>'alle Daten'!AL136</f>
        <v>0</v>
      </c>
      <c r="U136" s="106">
        <f>'alle Daten'!AM136</f>
        <v>0</v>
      </c>
      <c r="V136" s="108">
        <f>'alle Daten'!AM136-'alle Daten'!AK136</f>
        <v>0</v>
      </c>
    </row>
    <row r="137" spans="2:22" x14ac:dyDescent="0.2">
      <c r="B137" s="216" t="s">
        <v>268</v>
      </c>
      <c r="C137" s="133" t="s">
        <v>277</v>
      </c>
      <c r="D137" s="118" t="s">
        <v>278</v>
      </c>
      <c r="E137" s="104">
        <f>'alle Daten'!F137</f>
        <v>366</v>
      </c>
      <c r="F137" s="104">
        <f>'alle Daten'!J137</f>
        <v>138</v>
      </c>
      <c r="G137" s="106">
        <f>'alle Daten'!N137</f>
        <v>0.37704918032786883</v>
      </c>
      <c r="H137" s="105">
        <f>'alle Daten'!O137</f>
        <v>-1.1402263241684973E-2</v>
      </c>
      <c r="I137" s="104">
        <f>'alle Daten'!Q137</f>
        <v>3</v>
      </c>
      <c r="J137" s="141">
        <f>'alle Daten'!U137</f>
        <v>135</v>
      </c>
      <c r="K137" s="107">
        <f>'alle Daten'!Z137</f>
        <v>93</v>
      </c>
      <c r="L137" s="106">
        <f>'alle Daten'!AA137</f>
        <v>0.68888888888888888</v>
      </c>
      <c r="M137" s="108">
        <f>'alle Daten'!AA137-'alle Daten'!Y137</f>
        <v>6.3038548752834433E-2</v>
      </c>
      <c r="N137" s="107">
        <f>'alle Daten'!AD137</f>
        <v>42</v>
      </c>
      <c r="O137" s="106">
        <f>'alle Daten'!AE137</f>
        <v>0.31111111111111112</v>
      </c>
      <c r="P137" s="108">
        <f>'alle Daten'!AE137-'alle Daten'!AC137</f>
        <v>-6.3038548752834489E-2</v>
      </c>
      <c r="Q137" s="107">
        <f>'alle Daten'!AH137</f>
        <v>0</v>
      </c>
      <c r="R137" s="106">
        <f>'alle Daten'!AI137</f>
        <v>0</v>
      </c>
      <c r="S137" s="108">
        <f>'alle Daten'!AI137-'alle Daten'!AG137</f>
        <v>0</v>
      </c>
      <c r="T137" s="107">
        <f>'alle Daten'!AL137</f>
        <v>0</v>
      </c>
      <c r="U137" s="106">
        <f>'alle Daten'!AM137</f>
        <v>0</v>
      </c>
      <c r="V137" s="108">
        <f>'alle Daten'!AM137-'alle Daten'!AK137</f>
        <v>0</v>
      </c>
    </row>
    <row r="138" spans="2:22" x14ac:dyDescent="0.2">
      <c r="B138" s="216" t="s">
        <v>268</v>
      </c>
      <c r="C138" s="133" t="s">
        <v>279</v>
      </c>
      <c r="D138" s="118" t="s">
        <v>280</v>
      </c>
      <c r="E138" s="104">
        <f>'alle Daten'!F138</f>
        <v>248</v>
      </c>
      <c r="F138" s="104">
        <f>'alle Daten'!J138</f>
        <v>114</v>
      </c>
      <c r="G138" s="106">
        <f>'alle Daten'!N138</f>
        <v>0.45967741935483869</v>
      </c>
      <c r="H138" s="105">
        <f>'alle Daten'!O138</f>
        <v>-8.329133064516131E-2</v>
      </c>
      <c r="I138" s="104">
        <f>'alle Daten'!Q138</f>
        <v>0</v>
      </c>
      <c r="J138" s="141">
        <f>'alle Daten'!U138</f>
        <v>114</v>
      </c>
      <c r="K138" s="107">
        <f>'alle Daten'!Z138</f>
        <v>40</v>
      </c>
      <c r="L138" s="106">
        <f>'alle Daten'!AA138</f>
        <v>0.35087719298245612</v>
      </c>
      <c r="M138" s="108">
        <f>'alle Daten'!AA138-'alle Daten'!Y138</f>
        <v>3.4330430392528088E-2</v>
      </c>
      <c r="N138" s="107">
        <f>'alle Daten'!AD138</f>
        <v>73</v>
      </c>
      <c r="O138" s="106">
        <f>'alle Daten'!AE138</f>
        <v>0.64035087719298245</v>
      </c>
      <c r="P138" s="108">
        <f>'alle Daten'!AE138-'alle Daten'!AC138</f>
        <v>-4.3102360217089464E-2</v>
      </c>
      <c r="Q138" s="107">
        <f>'alle Daten'!AH138</f>
        <v>1</v>
      </c>
      <c r="R138" s="106">
        <f>'alle Daten'!AI138</f>
        <v>8.771929824561403E-3</v>
      </c>
      <c r="S138" s="108">
        <f>'alle Daten'!AI138-'alle Daten'!AG138</f>
        <v>8.771929824561403E-3</v>
      </c>
      <c r="T138" s="107">
        <f>'alle Daten'!AL138</f>
        <v>0</v>
      </c>
      <c r="U138" s="106">
        <f>'alle Daten'!AM138</f>
        <v>0</v>
      </c>
      <c r="V138" s="108">
        <f>'alle Daten'!AM138-'alle Daten'!AK138</f>
        <v>0</v>
      </c>
    </row>
    <row r="139" spans="2:22" x14ac:dyDescent="0.2">
      <c r="B139" s="216" t="s">
        <v>268</v>
      </c>
      <c r="C139" s="133" t="s">
        <v>281</v>
      </c>
      <c r="D139" s="118" t="s">
        <v>282</v>
      </c>
      <c r="E139" s="104">
        <f>'alle Daten'!F139</f>
        <v>149</v>
      </c>
      <c r="F139" s="104">
        <f>'alle Daten'!J139</f>
        <v>85</v>
      </c>
      <c r="G139" s="106">
        <f>'alle Daten'!N139</f>
        <v>0.57046979865771807</v>
      </c>
      <c r="H139" s="105">
        <f>'alle Daten'!O139</f>
        <v>-3.0837390884765559E-2</v>
      </c>
      <c r="I139" s="104">
        <f>'alle Daten'!Q139</f>
        <v>0</v>
      </c>
      <c r="J139" s="141">
        <f>'alle Daten'!U139</f>
        <v>85</v>
      </c>
      <c r="K139" s="107">
        <f>'alle Daten'!Z139</f>
        <v>72</v>
      </c>
      <c r="L139" s="106">
        <f>'alle Daten'!AA139</f>
        <v>0.84705882352941175</v>
      </c>
      <c r="M139" s="108">
        <f>'alle Daten'!AA139-'alle Daten'!Y139</f>
        <v>7.7828054298642479E-2</v>
      </c>
      <c r="N139" s="107">
        <f>'alle Daten'!AD139</f>
        <v>12</v>
      </c>
      <c r="O139" s="106">
        <f>'alle Daten'!AE139</f>
        <v>0.14117647058823529</v>
      </c>
      <c r="P139" s="108">
        <f>'alle Daten'!AE139-'alle Daten'!AC139</f>
        <v>-8.959276018099549E-2</v>
      </c>
      <c r="Q139" s="107">
        <f>'alle Daten'!AH139</f>
        <v>1</v>
      </c>
      <c r="R139" s="106">
        <f>'alle Daten'!AI139</f>
        <v>1.1764705882352941E-2</v>
      </c>
      <c r="S139" s="108">
        <f>'alle Daten'!AI139-'alle Daten'!AG139</f>
        <v>1.1764705882352941E-2</v>
      </c>
      <c r="T139" s="107">
        <f>'alle Daten'!AL139</f>
        <v>0</v>
      </c>
      <c r="U139" s="106">
        <f>'alle Daten'!AM139</f>
        <v>0</v>
      </c>
      <c r="V139" s="108">
        <f>'alle Daten'!AM139-'alle Daten'!AK139</f>
        <v>0</v>
      </c>
    </row>
    <row r="140" spans="2:22" x14ac:dyDescent="0.2">
      <c r="B140" s="216" t="s">
        <v>268</v>
      </c>
      <c r="C140" s="133" t="s">
        <v>283</v>
      </c>
      <c r="D140" s="118" t="s">
        <v>284</v>
      </c>
      <c r="E140" s="104">
        <f>'alle Daten'!F140</f>
        <v>188</v>
      </c>
      <c r="F140" s="104">
        <f>'alle Daten'!J140</f>
        <v>103</v>
      </c>
      <c r="G140" s="106">
        <f>'alle Daten'!N140</f>
        <v>0.5478723404255319</v>
      </c>
      <c r="H140" s="105">
        <f>'alle Daten'!O140</f>
        <v>-4.2825333993072756E-2</v>
      </c>
      <c r="I140" s="104">
        <f>'alle Daten'!Q140</f>
        <v>1</v>
      </c>
      <c r="J140" s="141">
        <f>'alle Daten'!U140</f>
        <v>102</v>
      </c>
      <c r="K140" s="107">
        <f>'alle Daten'!Z140</f>
        <v>69</v>
      </c>
      <c r="L140" s="106">
        <f>'alle Daten'!AA140</f>
        <v>0.67647058823529416</v>
      </c>
      <c r="M140" s="108">
        <f>'alle Daten'!AA140-'alle Daten'!Y140</f>
        <v>1.8674136321195078E-3</v>
      </c>
      <c r="N140" s="107">
        <f>'alle Daten'!AD140</f>
        <v>31</v>
      </c>
      <c r="O140" s="106">
        <f>'alle Daten'!AE140</f>
        <v>0.30392156862745096</v>
      </c>
      <c r="P140" s="108">
        <f>'alle Daten'!AE140-'alle Daten'!AC140</f>
        <v>-2.1475256769374451E-2</v>
      </c>
      <c r="Q140" s="107">
        <f>'alle Daten'!AH140</f>
        <v>2</v>
      </c>
      <c r="R140" s="106">
        <f>'alle Daten'!AI140</f>
        <v>1.9607843137254902E-2</v>
      </c>
      <c r="S140" s="108">
        <f>'alle Daten'!AI140-'alle Daten'!AG140</f>
        <v>1.9607843137254902E-2</v>
      </c>
      <c r="T140" s="107">
        <f>'alle Daten'!AL140</f>
        <v>0</v>
      </c>
      <c r="U140" s="106">
        <f>'alle Daten'!AM140</f>
        <v>0</v>
      </c>
      <c r="V140" s="108">
        <f>'alle Daten'!AM140-'alle Daten'!AK140</f>
        <v>0</v>
      </c>
    </row>
    <row r="141" spans="2:22" x14ac:dyDescent="0.2">
      <c r="B141" s="216" t="s">
        <v>268</v>
      </c>
      <c r="C141" s="133" t="s">
        <v>285</v>
      </c>
      <c r="D141" s="118" t="s">
        <v>286</v>
      </c>
      <c r="E141" s="104">
        <f>'alle Daten'!F141</f>
        <v>116</v>
      </c>
      <c r="F141" s="104">
        <f>'alle Daten'!J141</f>
        <v>60</v>
      </c>
      <c r="G141" s="106">
        <f>'alle Daten'!N141</f>
        <v>0.51724137931034486</v>
      </c>
      <c r="H141" s="105">
        <f>'alle Daten'!O141</f>
        <v>-2.8912466843501239E-2</v>
      </c>
      <c r="I141" s="104">
        <f>'alle Daten'!Q141</f>
        <v>1</v>
      </c>
      <c r="J141" s="141">
        <f>'alle Daten'!U141</f>
        <v>59</v>
      </c>
      <c r="K141" s="107">
        <f>'alle Daten'!Z141</f>
        <v>44</v>
      </c>
      <c r="L141" s="106">
        <f>'alle Daten'!AA141</f>
        <v>0.74576271186440679</v>
      </c>
      <c r="M141" s="108">
        <f>'alle Daten'!AA141-'alle Daten'!Y141</f>
        <v>0.14012890904750541</v>
      </c>
      <c r="N141" s="107">
        <f>'alle Daten'!AD141</f>
        <v>15</v>
      </c>
      <c r="O141" s="106">
        <f>'alle Daten'!AE141</f>
        <v>0.25423728813559321</v>
      </c>
      <c r="P141" s="108">
        <f>'alle Daten'!AE141-'alle Daten'!AC141</f>
        <v>-0.14012890904750536</v>
      </c>
      <c r="Q141" s="107">
        <f>'alle Daten'!AH141</f>
        <v>0</v>
      </c>
      <c r="R141" s="106">
        <f>'alle Daten'!AI141</f>
        <v>0</v>
      </c>
      <c r="S141" s="108">
        <f>'alle Daten'!AI141-'alle Daten'!AG141</f>
        <v>0</v>
      </c>
      <c r="T141" s="107">
        <f>'alle Daten'!AL141</f>
        <v>0</v>
      </c>
      <c r="U141" s="106">
        <f>'alle Daten'!AM141</f>
        <v>0</v>
      </c>
      <c r="V141" s="108">
        <f>'alle Daten'!AM141-'alle Daten'!AK141</f>
        <v>0</v>
      </c>
    </row>
    <row r="142" spans="2:22" x14ac:dyDescent="0.2">
      <c r="B142" s="216" t="s">
        <v>268</v>
      </c>
      <c r="C142" s="133" t="s">
        <v>287</v>
      </c>
      <c r="D142" s="118" t="s">
        <v>288</v>
      </c>
      <c r="E142" s="104">
        <f>'alle Daten'!F142</f>
        <v>375</v>
      </c>
      <c r="F142" s="104">
        <f>'alle Daten'!J142</f>
        <v>147</v>
      </c>
      <c r="G142" s="106">
        <f>'alle Daten'!N142</f>
        <v>0.39200000000000002</v>
      </c>
      <c r="H142" s="105">
        <f>'alle Daten'!O142</f>
        <v>-4.9025641025640998E-2</v>
      </c>
      <c r="I142" s="104">
        <f>'alle Daten'!Q142</f>
        <v>2</v>
      </c>
      <c r="J142" s="141">
        <f>'alle Daten'!U142</f>
        <v>145</v>
      </c>
      <c r="K142" s="107">
        <f>'alle Daten'!Z142</f>
        <v>60</v>
      </c>
      <c r="L142" s="106">
        <f>'alle Daten'!AA142</f>
        <v>0.41379310344827586</v>
      </c>
      <c r="M142" s="108">
        <f>'alle Daten'!AA142-'alle Daten'!Y142</f>
        <v>5.2347320315745738E-2</v>
      </c>
      <c r="N142" s="107">
        <f>'alle Daten'!AD142</f>
        <v>82</v>
      </c>
      <c r="O142" s="106">
        <f>'alle Daten'!AE142</f>
        <v>0.56551724137931036</v>
      </c>
      <c r="P142" s="108">
        <f>'alle Daten'!AE142-'alle Daten'!AC142</f>
        <v>-7.3036975488159461E-2</v>
      </c>
      <c r="Q142" s="107">
        <f>'alle Daten'!AH142</f>
        <v>3</v>
      </c>
      <c r="R142" s="106">
        <f>'alle Daten'!AI142</f>
        <v>2.0689655172413793E-2</v>
      </c>
      <c r="S142" s="108">
        <f>'alle Daten'!AI142-'alle Daten'!AG142</f>
        <v>2.0689655172413793E-2</v>
      </c>
      <c r="T142" s="107">
        <f>'alle Daten'!AL142</f>
        <v>0</v>
      </c>
      <c r="U142" s="106">
        <f>'alle Daten'!AM142</f>
        <v>0</v>
      </c>
      <c r="V142" s="108">
        <f>'alle Daten'!AM142-'alle Daten'!AK142</f>
        <v>0</v>
      </c>
    </row>
    <row r="143" spans="2:22" x14ac:dyDescent="0.2">
      <c r="B143" s="216" t="s">
        <v>328</v>
      </c>
      <c r="C143" s="133" t="s">
        <v>289</v>
      </c>
      <c r="D143" s="118" t="s">
        <v>290</v>
      </c>
      <c r="E143" s="104">
        <f>'alle Daten'!F143</f>
        <v>129</v>
      </c>
      <c r="F143" s="104">
        <f>'alle Daten'!J143</f>
        <v>86</v>
      </c>
      <c r="G143" s="106">
        <f>'alle Daten'!N143</f>
        <v>0.66666666666666663</v>
      </c>
      <c r="H143" s="105">
        <f>'alle Daten'!O143</f>
        <v>-7.3490813648294018E-2</v>
      </c>
      <c r="I143" s="104">
        <f>'alle Daten'!Q143</f>
        <v>1</v>
      </c>
      <c r="J143" s="141">
        <f>'alle Daten'!U143</f>
        <v>85</v>
      </c>
      <c r="K143" s="107">
        <f>'alle Daten'!Z143</f>
        <v>66</v>
      </c>
      <c r="L143" s="106">
        <f>'alle Daten'!AA143</f>
        <v>0.77647058823529413</v>
      </c>
      <c r="M143" s="108">
        <f>'alle Daten'!AA143-'alle Daten'!Y143</f>
        <v>-4.2678347934918648E-2</v>
      </c>
      <c r="N143" s="107">
        <f>'alle Daten'!AD143</f>
        <v>14</v>
      </c>
      <c r="O143" s="106">
        <f>'alle Daten'!AE143</f>
        <v>0.16470588235294117</v>
      </c>
      <c r="P143" s="108">
        <f>'alle Daten'!AE143-'alle Daten'!AC143</f>
        <v>-1.6145181476846071E-2</v>
      </c>
      <c r="Q143" s="107">
        <f>'alle Daten'!AH143</f>
        <v>5</v>
      </c>
      <c r="R143" s="106">
        <f>'alle Daten'!AI143</f>
        <v>5.8823529411764705E-2</v>
      </c>
      <c r="S143" s="108">
        <f>'alle Daten'!AI143-'alle Daten'!AG143</f>
        <v>5.8823529411764705E-2</v>
      </c>
      <c r="T143" s="107">
        <f>'alle Daten'!AL143</f>
        <v>0</v>
      </c>
      <c r="U143" s="106">
        <f>'alle Daten'!AM143</f>
        <v>0</v>
      </c>
      <c r="V143" s="108">
        <f>'alle Daten'!AM143-'alle Daten'!AK143</f>
        <v>0</v>
      </c>
    </row>
    <row r="144" spans="2:22" x14ac:dyDescent="0.2">
      <c r="B144" s="216" t="s">
        <v>328</v>
      </c>
      <c r="C144" s="133" t="s">
        <v>291</v>
      </c>
      <c r="D144" s="118" t="s">
        <v>292</v>
      </c>
      <c r="E144" s="104">
        <f>'alle Daten'!F144</f>
        <v>259</v>
      </c>
      <c r="F144" s="104">
        <f>'alle Daten'!J144</f>
        <v>114</v>
      </c>
      <c r="G144" s="106">
        <f>'alle Daten'!N144</f>
        <v>0.44015444015444016</v>
      </c>
      <c r="H144" s="105">
        <f>'alle Daten'!O144</f>
        <v>3.1594128870393479E-2</v>
      </c>
      <c r="I144" s="104">
        <f>'alle Daten'!Q144</f>
        <v>0</v>
      </c>
      <c r="J144" s="141">
        <f>'alle Daten'!U144</f>
        <v>114</v>
      </c>
      <c r="K144" s="107">
        <f>'alle Daten'!Z144</f>
        <v>93</v>
      </c>
      <c r="L144" s="106">
        <f>'alle Daten'!AA144</f>
        <v>0.81578947368421051</v>
      </c>
      <c r="M144" s="108">
        <f>'alle Daten'!AA144-'alle Daten'!Y144</f>
        <v>1.7712550607287381E-2</v>
      </c>
      <c r="N144" s="107">
        <f>'alle Daten'!AD144</f>
        <v>11</v>
      </c>
      <c r="O144" s="106">
        <f>'alle Daten'!AE144</f>
        <v>9.6491228070175433E-2</v>
      </c>
      <c r="P144" s="108">
        <f>'alle Daten'!AE144-'alle Daten'!AC144</f>
        <v>-0.10543184885290149</v>
      </c>
      <c r="Q144" s="107">
        <f>'alle Daten'!AH144</f>
        <v>6</v>
      </c>
      <c r="R144" s="106">
        <f>'alle Daten'!AI144</f>
        <v>5.2631578947368418E-2</v>
      </c>
      <c r="S144" s="108">
        <f>'alle Daten'!AI144-'alle Daten'!AG144</f>
        <v>5.2631578947368418E-2</v>
      </c>
      <c r="T144" s="107">
        <f>'alle Daten'!AL144</f>
        <v>4</v>
      </c>
      <c r="U144" s="106">
        <f>'alle Daten'!AM144</f>
        <v>3.5087719298245612E-2</v>
      </c>
      <c r="V144" s="108">
        <f>'alle Daten'!AM144-'alle Daten'!AK144</f>
        <v>3.5087719298245612E-2</v>
      </c>
    </row>
    <row r="145" spans="2:22" x14ac:dyDescent="0.2">
      <c r="B145" s="216" t="s">
        <v>328</v>
      </c>
      <c r="C145" s="133" t="s">
        <v>293</v>
      </c>
      <c r="D145" s="118" t="s">
        <v>294</v>
      </c>
      <c r="E145" s="104">
        <f>'alle Daten'!F145</f>
        <v>706</v>
      </c>
      <c r="F145" s="104">
        <f>'alle Daten'!J145</f>
        <v>345</v>
      </c>
      <c r="G145" s="106">
        <f>'alle Daten'!N145</f>
        <v>0.48866855524079322</v>
      </c>
      <c r="H145" s="105">
        <f>'alle Daten'!O145</f>
        <v>6.6599589723551844E-2</v>
      </c>
      <c r="I145" s="104">
        <f>'alle Daten'!Q145</f>
        <v>7</v>
      </c>
      <c r="J145" s="141">
        <f>'alle Daten'!U145</f>
        <v>338</v>
      </c>
      <c r="K145" s="107">
        <f>'alle Daten'!Z145</f>
        <v>177</v>
      </c>
      <c r="L145" s="106">
        <f>'alle Daten'!AA145</f>
        <v>0.52366863905325445</v>
      </c>
      <c r="M145" s="108">
        <f>'alle Daten'!AA145-'alle Daten'!Y145</f>
        <v>7.1123476625259974E-3</v>
      </c>
      <c r="N145" s="107">
        <f>'alle Daten'!AD145</f>
        <v>148</v>
      </c>
      <c r="O145" s="106">
        <f>'alle Daten'!AE145</f>
        <v>0.43786982248520712</v>
      </c>
      <c r="P145" s="108">
        <f>'alle Daten'!AE145-'alle Daten'!AC145</f>
        <v>-4.5573886124064433E-2</v>
      </c>
      <c r="Q145" s="107">
        <f>'alle Daten'!AH145</f>
        <v>9</v>
      </c>
      <c r="R145" s="106">
        <f>'alle Daten'!AI145</f>
        <v>2.6627218934911243E-2</v>
      </c>
      <c r="S145" s="108">
        <f>'alle Daten'!AI145-'alle Daten'!AG145</f>
        <v>2.6627218934911243E-2</v>
      </c>
      <c r="T145" s="107">
        <f>'alle Daten'!AL145</f>
        <v>4</v>
      </c>
      <c r="U145" s="106">
        <f>'alle Daten'!AM145</f>
        <v>1.1834319526627219E-2</v>
      </c>
      <c r="V145" s="108">
        <f>'alle Daten'!AM145-'alle Daten'!AK145</f>
        <v>1.1834319526627219E-2</v>
      </c>
    </row>
    <row r="146" spans="2:22" x14ac:dyDescent="0.2">
      <c r="B146" s="216" t="s">
        <v>328</v>
      </c>
      <c r="C146" s="133" t="s">
        <v>295</v>
      </c>
      <c r="D146" s="118" t="s">
        <v>296</v>
      </c>
      <c r="E146" s="104">
        <f>'alle Daten'!F146</f>
        <v>446</v>
      </c>
      <c r="F146" s="104">
        <f>'alle Daten'!J146</f>
        <v>242</v>
      </c>
      <c r="G146" s="106">
        <f>'alle Daten'!N146</f>
        <v>0.54260089686098656</v>
      </c>
      <c r="H146" s="105">
        <f>'alle Daten'!O146</f>
        <v>-6.6943571685651238E-2</v>
      </c>
      <c r="I146" s="104">
        <f>'alle Daten'!Q146</f>
        <v>2</v>
      </c>
      <c r="J146" s="141">
        <f>'alle Daten'!U146</f>
        <v>240</v>
      </c>
      <c r="K146" s="107">
        <f>'alle Daten'!Z146</f>
        <v>189</v>
      </c>
      <c r="L146" s="106">
        <f>'alle Daten'!AA146</f>
        <v>0.78749999999999998</v>
      </c>
      <c r="M146" s="108">
        <f>'alle Daten'!AA146-'alle Daten'!Y146</f>
        <v>-0.11502707581227434</v>
      </c>
      <c r="N146" s="107">
        <f>'alle Daten'!AD146</f>
        <v>25</v>
      </c>
      <c r="O146" s="106">
        <f>'alle Daten'!AE146</f>
        <v>0.10416666666666667</v>
      </c>
      <c r="P146" s="108">
        <f>'alle Daten'!AE146-'alle Daten'!AC146</f>
        <v>6.6937424789410421E-3</v>
      </c>
      <c r="Q146" s="107">
        <f>'alle Daten'!AH146</f>
        <v>25</v>
      </c>
      <c r="R146" s="106">
        <f>'alle Daten'!AI146</f>
        <v>0.10416666666666667</v>
      </c>
      <c r="S146" s="108">
        <f>'alle Daten'!AI146-'alle Daten'!AG146</f>
        <v>0.10416666666666667</v>
      </c>
      <c r="T146" s="107">
        <f>'alle Daten'!AL146</f>
        <v>1</v>
      </c>
      <c r="U146" s="106">
        <f>'alle Daten'!AM146</f>
        <v>4.1666666666666666E-3</v>
      </c>
      <c r="V146" s="108">
        <f>'alle Daten'!AM146-'alle Daten'!AK146</f>
        <v>4.1666666666666666E-3</v>
      </c>
    </row>
    <row r="147" spans="2:22" x14ac:dyDescent="0.2">
      <c r="B147" s="216" t="s">
        <v>328</v>
      </c>
      <c r="C147" s="133" t="s">
        <v>297</v>
      </c>
      <c r="D147" s="118" t="s">
        <v>298</v>
      </c>
      <c r="E147" s="104">
        <f>'alle Daten'!F147</f>
        <v>267</v>
      </c>
      <c r="F147" s="104">
        <f>'alle Daten'!J147</f>
        <v>138</v>
      </c>
      <c r="G147" s="106">
        <f>'alle Daten'!N147</f>
        <v>0.5168539325842697</v>
      </c>
      <c r="H147" s="105">
        <f>'alle Daten'!O147</f>
        <v>3.6538971954348465E-2</v>
      </c>
      <c r="I147" s="104">
        <f>'alle Daten'!Q147</f>
        <v>1</v>
      </c>
      <c r="J147" s="141">
        <f>'alle Daten'!U147</f>
        <v>137</v>
      </c>
      <c r="K147" s="107">
        <f>'alle Daten'!Z147</f>
        <v>74</v>
      </c>
      <c r="L147" s="106">
        <f>'alle Daten'!AA147</f>
        <v>0.54014598540145986</v>
      </c>
      <c r="M147" s="108">
        <f>'alle Daten'!AA147-'alle Daten'!Y147</f>
        <v>-5.4895336912589743E-2</v>
      </c>
      <c r="N147" s="107">
        <f>'alle Daten'!AD147</f>
        <v>61</v>
      </c>
      <c r="O147" s="106">
        <f>'alle Daten'!AE147</f>
        <v>0.44525547445255476</v>
      </c>
      <c r="P147" s="108">
        <f>'alle Daten'!AE147-'alle Daten'!AC147</f>
        <v>4.0296796766604359E-2</v>
      </c>
      <c r="Q147" s="107">
        <f>'alle Daten'!AH147</f>
        <v>2</v>
      </c>
      <c r="R147" s="106">
        <f>'alle Daten'!AI147</f>
        <v>1.4598540145985401E-2</v>
      </c>
      <c r="S147" s="108">
        <f>'alle Daten'!AI147-'alle Daten'!AG147</f>
        <v>1.4598540145985401E-2</v>
      </c>
      <c r="T147" s="107">
        <f>'alle Daten'!AL147</f>
        <v>0</v>
      </c>
      <c r="U147" s="106">
        <f>'alle Daten'!AM147</f>
        <v>0</v>
      </c>
      <c r="V147" s="108">
        <f>'alle Daten'!AM147-'alle Daten'!AK147</f>
        <v>0</v>
      </c>
    </row>
    <row r="148" spans="2:22" x14ac:dyDescent="0.2">
      <c r="B148" s="216" t="s">
        <v>328</v>
      </c>
      <c r="C148" s="133" t="s">
        <v>299</v>
      </c>
      <c r="D148" s="118" t="s">
        <v>300</v>
      </c>
      <c r="E148" s="104">
        <f>'alle Daten'!F148</f>
        <v>689</v>
      </c>
      <c r="F148" s="104">
        <f>'alle Daten'!J148</f>
        <v>274</v>
      </c>
      <c r="G148" s="106">
        <f>'alle Daten'!N148</f>
        <v>0.39767779390420899</v>
      </c>
      <c r="H148" s="105">
        <f>'alle Daten'!O148</f>
        <v>2.5616936366173015E-2</v>
      </c>
      <c r="I148" s="104">
        <f>'alle Daten'!Q148</f>
        <v>2</v>
      </c>
      <c r="J148" s="141">
        <f>'alle Daten'!U148</f>
        <v>272</v>
      </c>
      <c r="K148" s="107">
        <f>'alle Daten'!Z148</f>
        <v>191</v>
      </c>
      <c r="L148" s="106">
        <f>'alle Daten'!AA148</f>
        <v>0.70220588235294112</v>
      </c>
      <c r="M148" s="108">
        <f>'alle Daten'!AA148-'alle Daten'!Y148</f>
        <v>3.7325999101930352E-3</v>
      </c>
      <c r="N148" s="107">
        <f>'alle Daten'!AD148</f>
        <v>68</v>
      </c>
      <c r="O148" s="106">
        <f>'alle Daten'!AE148</f>
        <v>0.25</v>
      </c>
      <c r="P148" s="108">
        <f>'alle Daten'!AE148-'alle Daten'!AC148</f>
        <v>-5.1526717557251911E-2</v>
      </c>
      <c r="Q148" s="107">
        <f>'alle Daten'!AH148</f>
        <v>8</v>
      </c>
      <c r="R148" s="106">
        <f>'alle Daten'!AI148</f>
        <v>2.9411764705882353E-2</v>
      </c>
      <c r="S148" s="108">
        <f>'alle Daten'!AI148-'alle Daten'!AG148</f>
        <v>2.9411764705882353E-2</v>
      </c>
      <c r="T148" s="107">
        <f>'alle Daten'!AL148</f>
        <v>5</v>
      </c>
      <c r="U148" s="106">
        <f>'alle Daten'!AM148</f>
        <v>1.8382352941176471E-2</v>
      </c>
      <c r="V148" s="108">
        <f>'alle Daten'!AM148-'alle Daten'!AK148</f>
        <v>1.8382352941176471E-2</v>
      </c>
    </row>
    <row r="149" spans="2:22" x14ac:dyDescent="0.2">
      <c r="B149" s="216" t="s">
        <v>328</v>
      </c>
      <c r="C149" s="133" t="s">
        <v>301</v>
      </c>
      <c r="D149" s="118" t="s">
        <v>302</v>
      </c>
      <c r="E149" s="104">
        <f>'alle Daten'!F149</f>
        <v>272</v>
      </c>
      <c r="F149" s="104">
        <f>'alle Daten'!J149</f>
        <v>124</v>
      </c>
      <c r="G149" s="106">
        <f>'alle Daten'!N149</f>
        <v>0.45588235294117646</v>
      </c>
      <c r="H149" s="105">
        <f>'alle Daten'!O149</f>
        <v>1.5257352941176472E-2</v>
      </c>
      <c r="I149" s="104">
        <f>'alle Daten'!Q149</f>
        <v>0</v>
      </c>
      <c r="J149" s="141">
        <f>'alle Daten'!U149</f>
        <v>124</v>
      </c>
      <c r="K149" s="107">
        <f>'alle Daten'!Z149</f>
        <v>89</v>
      </c>
      <c r="L149" s="106">
        <f>'alle Daten'!AA149</f>
        <v>0.717741935483871</v>
      </c>
      <c r="M149" s="108">
        <f>'alle Daten'!AA149-'alle Daten'!Y149</f>
        <v>2.2089761570827537E-2</v>
      </c>
      <c r="N149" s="107">
        <f>'alle Daten'!AD149</f>
        <v>31</v>
      </c>
      <c r="O149" s="106">
        <f>'alle Daten'!AE149</f>
        <v>0.25</v>
      </c>
      <c r="P149" s="108">
        <f>'alle Daten'!AE149-'alle Daten'!AC149</f>
        <v>-5.4347826086956541E-2</v>
      </c>
      <c r="Q149" s="107">
        <f>'alle Daten'!AH149</f>
        <v>2</v>
      </c>
      <c r="R149" s="106">
        <f>'alle Daten'!AI149</f>
        <v>1.6129032258064516E-2</v>
      </c>
      <c r="S149" s="108">
        <f>'alle Daten'!AI149-'alle Daten'!AG149</f>
        <v>1.6129032258064516E-2</v>
      </c>
      <c r="T149" s="107">
        <f>'alle Daten'!AL149</f>
        <v>2</v>
      </c>
      <c r="U149" s="106">
        <f>'alle Daten'!AM149</f>
        <v>1.6129032258064516E-2</v>
      </c>
      <c r="V149" s="108">
        <f>'alle Daten'!AM149-'alle Daten'!AK149</f>
        <v>1.6129032258064516E-2</v>
      </c>
    </row>
    <row r="150" spans="2:22" x14ac:dyDescent="0.2">
      <c r="B150" s="216" t="s">
        <v>328</v>
      </c>
      <c r="C150" s="133" t="s">
        <v>303</v>
      </c>
      <c r="D150" s="118" t="s">
        <v>304</v>
      </c>
      <c r="E150" s="104">
        <f>'alle Daten'!F150</f>
        <v>260</v>
      </c>
      <c r="F150" s="104">
        <f>'alle Daten'!J150</f>
        <v>82</v>
      </c>
      <c r="G150" s="106">
        <f>'alle Daten'!N150</f>
        <v>0.31538461538461537</v>
      </c>
      <c r="H150" s="105">
        <f>'alle Daten'!O150</f>
        <v>-7.7472527472527475E-2</v>
      </c>
      <c r="I150" s="104">
        <f>'alle Daten'!Q150</f>
        <v>0</v>
      </c>
      <c r="J150" s="141">
        <f>'alle Daten'!U150</f>
        <v>82</v>
      </c>
      <c r="K150" s="107">
        <f>'alle Daten'!Z150</f>
        <v>66</v>
      </c>
      <c r="L150" s="106">
        <f>'alle Daten'!AA150</f>
        <v>0.80487804878048785</v>
      </c>
      <c r="M150" s="108">
        <f>'alle Daten'!AA150-'alle Daten'!Y150</f>
        <v>5.0332594235033334E-2</v>
      </c>
      <c r="N150" s="107">
        <f>'alle Daten'!AD150</f>
        <v>12</v>
      </c>
      <c r="O150" s="106">
        <f>'alle Daten'!AE150</f>
        <v>0.14634146341463414</v>
      </c>
      <c r="P150" s="108">
        <f>'alle Daten'!AE150-'alle Daten'!AC150</f>
        <v>-9.9113082039911315E-2</v>
      </c>
      <c r="Q150" s="107">
        <f>'alle Daten'!AH150</f>
        <v>3</v>
      </c>
      <c r="R150" s="106">
        <f>'alle Daten'!AI150</f>
        <v>3.6585365853658534E-2</v>
      </c>
      <c r="S150" s="108">
        <f>'alle Daten'!AI150-'alle Daten'!AG150</f>
        <v>3.6585365853658534E-2</v>
      </c>
      <c r="T150" s="107">
        <f>'alle Daten'!AL150</f>
        <v>1</v>
      </c>
      <c r="U150" s="106">
        <f>'alle Daten'!AM150</f>
        <v>1.2195121951219513E-2</v>
      </c>
      <c r="V150" s="108">
        <f>'alle Daten'!AM150-'alle Daten'!AK150</f>
        <v>1.2195121951219513E-2</v>
      </c>
    </row>
    <row r="151" spans="2:22" x14ac:dyDescent="0.2">
      <c r="B151" s="216" t="s">
        <v>328</v>
      </c>
      <c r="C151" s="133" t="s">
        <v>305</v>
      </c>
      <c r="D151" s="118" t="s">
        <v>306</v>
      </c>
      <c r="E151" s="104">
        <f>'alle Daten'!F151</f>
        <v>490</v>
      </c>
      <c r="F151" s="104">
        <f>'alle Daten'!J151</f>
        <v>53</v>
      </c>
      <c r="G151" s="106">
        <f>'alle Daten'!N151</f>
        <v>0.10816326530612246</v>
      </c>
      <c r="H151" s="105">
        <f>'alle Daten'!O151</f>
        <v>3.2127702566175087E-3</v>
      </c>
      <c r="I151" s="104">
        <f>'alle Daten'!Q151</f>
        <v>0</v>
      </c>
      <c r="J151" s="141">
        <f>'alle Daten'!U151</f>
        <v>53</v>
      </c>
      <c r="K151" s="107">
        <f>'alle Daten'!Z151</f>
        <v>31</v>
      </c>
      <c r="L151" s="106">
        <f>'alle Daten'!AA151</f>
        <v>0.58490566037735847</v>
      </c>
      <c r="M151" s="108">
        <f>'alle Daten'!AA151-'alle Daten'!Y151</f>
        <v>-0.1132075471698113</v>
      </c>
      <c r="N151" s="107">
        <f>'alle Daten'!AD151</f>
        <v>18</v>
      </c>
      <c r="O151" s="106">
        <f>'alle Daten'!AE151</f>
        <v>0.33962264150943394</v>
      </c>
      <c r="P151" s="108">
        <f>'alle Daten'!AE151-'alle Daten'!AC151</f>
        <v>3.7735849056603765E-2</v>
      </c>
      <c r="Q151" s="107">
        <f>'alle Daten'!AH151</f>
        <v>2</v>
      </c>
      <c r="R151" s="106">
        <f>'alle Daten'!AI151</f>
        <v>3.7735849056603772E-2</v>
      </c>
      <c r="S151" s="108">
        <f>'alle Daten'!AI151-'alle Daten'!AG151</f>
        <v>3.7735849056603772E-2</v>
      </c>
      <c r="T151" s="107">
        <f>'alle Daten'!AL151</f>
        <v>2</v>
      </c>
      <c r="U151" s="106">
        <f>'alle Daten'!AM151</f>
        <v>3.7735849056603772E-2</v>
      </c>
      <c r="V151" s="108">
        <f>'alle Daten'!AM151-'alle Daten'!AK151</f>
        <v>3.7735849056603772E-2</v>
      </c>
    </row>
    <row r="152" spans="2:22" x14ac:dyDescent="0.2">
      <c r="B152" s="216" t="s">
        <v>328</v>
      </c>
      <c r="C152" s="133" t="s">
        <v>307</v>
      </c>
      <c r="D152" s="118" t="s">
        <v>308</v>
      </c>
      <c r="E152" s="104">
        <f>'alle Daten'!F152</f>
        <v>390</v>
      </c>
      <c r="F152" s="104">
        <f>'alle Daten'!J152</f>
        <v>158</v>
      </c>
      <c r="G152" s="106">
        <f>'alle Daten'!N152</f>
        <v>0.40512820512820513</v>
      </c>
      <c r="H152" s="105">
        <f>'alle Daten'!O152</f>
        <v>-1.2746191007060592E-2</v>
      </c>
      <c r="I152" s="104">
        <f>'alle Daten'!Q152</f>
        <v>0</v>
      </c>
      <c r="J152" s="141">
        <f>'alle Daten'!U152</f>
        <v>158</v>
      </c>
      <c r="K152" s="107">
        <f>'alle Daten'!Z152</f>
        <v>90</v>
      </c>
      <c r="L152" s="106">
        <f>'alle Daten'!AA152</f>
        <v>0.569620253164557</v>
      </c>
      <c r="M152" s="108">
        <f>'alle Daten'!AA152-'alle Daten'!Y152</f>
        <v>-5.3909158600148888E-2</v>
      </c>
      <c r="N152" s="107">
        <f>'alle Daten'!AD152</f>
        <v>63</v>
      </c>
      <c r="O152" s="106">
        <f>'alle Daten'!AE152</f>
        <v>0.39873417721518989</v>
      </c>
      <c r="P152" s="108">
        <f>'alle Daten'!AE152-'alle Daten'!AC152</f>
        <v>2.2263588979895776E-2</v>
      </c>
      <c r="Q152" s="107">
        <f>'alle Daten'!AH152</f>
        <v>5</v>
      </c>
      <c r="R152" s="106">
        <f>'alle Daten'!AI152</f>
        <v>3.1645569620253167E-2</v>
      </c>
      <c r="S152" s="108">
        <f>'alle Daten'!AI152-'alle Daten'!AG152</f>
        <v>3.1645569620253167E-2</v>
      </c>
      <c r="T152" s="107">
        <f>'alle Daten'!AL152</f>
        <v>0</v>
      </c>
      <c r="U152" s="106">
        <f>'alle Daten'!AM152</f>
        <v>0</v>
      </c>
      <c r="V152" s="108">
        <f>'alle Daten'!AM152-'alle Daten'!AK152</f>
        <v>0</v>
      </c>
    </row>
    <row r="153" spans="2:22" x14ac:dyDescent="0.2">
      <c r="B153" s="216" t="s">
        <v>328</v>
      </c>
      <c r="C153" s="133" t="s">
        <v>309</v>
      </c>
      <c r="D153" s="118" t="s">
        <v>310</v>
      </c>
      <c r="E153" s="104">
        <f>'alle Daten'!F153</f>
        <v>435</v>
      </c>
      <c r="F153" s="104">
        <f>'alle Daten'!J153</f>
        <v>134</v>
      </c>
      <c r="G153" s="106">
        <f>'alle Daten'!N153</f>
        <v>0.30804597701149428</v>
      </c>
      <c r="H153" s="105">
        <f>'alle Daten'!O153</f>
        <v>1.9673883988238439E-2</v>
      </c>
      <c r="I153" s="104">
        <f>'alle Daten'!Q153</f>
        <v>1</v>
      </c>
      <c r="J153" s="141">
        <f>'alle Daten'!U153</f>
        <v>133</v>
      </c>
      <c r="K153" s="107">
        <f>'alle Daten'!Z153</f>
        <v>84</v>
      </c>
      <c r="L153" s="106">
        <f>'alle Daten'!AA153</f>
        <v>0.63157894736842102</v>
      </c>
      <c r="M153" s="108">
        <f>'alle Daten'!AA153-'alle Daten'!Y153</f>
        <v>-9.1998288403936757E-2</v>
      </c>
      <c r="N153" s="107">
        <f>'alle Daten'!AD153</f>
        <v>26</v>
      </c>
      <c r="O153" s="106">
        <f>'alle Daten'!AE153</f>
        <v>0.19548872180451127</v>
      </c>
      <c r="P153" s="108">
        <f>'alle Daten'!AE153-'alle Daten'!AC153</f>
        <v>-8.0934042423131014E-2</v>
      </c>
      <c r="Q153" s="107">
        <f>'alle Daten'!AH153</f>
        <v>6</v>
      </c>
      <c r="R153" s="106">
        <f>'alle Daten'!AI153</f>
        <v>4.5112781954887216E-2</v>
      </c>
      <c r="S153" s="108">
        <f>'alle Daten'!AI153-'alle Daten'!AG153</f>
        <v>4.5112781954887216E-2</v>
      </c>
      <c r="T153" s="107">
        <f>'alle Daten'!AL153</f>
        <v>17</v>
      </c>
      <c r="U153" s="106">
        <f>'alle Daten'!AM153</f>
        <v>0.12781954887218044</v>
      </c>
      <c r="V153" s="108">
        <f>'alle Daten'!AM153-'alle Daten'!AK153</f>
        <v>0.12781954887218044</v>
      </c>
    </row>
    <row r="154" spans="2:22" x14ac:dyDescent="0.2">
      <c r="B154" s="216" t="s">
        <v>328</v>
      </c>
      <c r="C154" s="133" t="s">
        <v>311</v>
      </c>
      <c r="D154" s="118" t="s">
        <v>312</v>
      </c>
      <c r="E154" s="104">
        <f>'alle Daten'!F154</f>
        <v>302</v>
      </c>
      <c r="F154" s="104">
        <f>'alle Daten'!J154</f>
        <v>167</v>
      </c>
      <c r="G154" s="106">
        <f>'alle Daten'!N154</f>
        <v>0.55298013245033117</v>
      </c>
      <c r="H154" s="105">
        <f>'alle Daten'!O154</f>
        <v>-3.5976922764392794E-2</v>
      </c>
      <c r="I154" s="104">
        <f>'alle Daten'!Q154</f>
        <v>0</v>
      </c>
      <c r="J154" s="141">
        <f>'alle Daten'!U154</f>
        <v>167</v>
      </c>
      <c r="K154" s="107">
        <f>'alle Daten'!Z154</f>
        <v>117</v>
      </c>
      <c r="L154" s="106">
        <f>'alle Daten'!AA154</f>
        <v>0.70059880239520955</v>
      </c>
      <c r="M154" s="108">
        <f>'alle Daten'!AA154-'alle Daten'!Y154</f>
        <v>-2.1914286610026035E-2</v>
      </c>
      <c r="N154" s="107">
        <f>'alle Daten'!AD154</f>
        <v>48</v>
      </c>
      <c r="O154" s="106">
        <f>'alle Daten'!AE154</f>
        <v>0.28742514970059879</v>
      </c>
      <c r="P154" s="108">
        <f>'alle Daten'!AE154-'alle Daten'!AC154</f>
        <v>9.9382387058343791E-3</v>
      </c>
      <c r="Q154" s="107">
        <f>'alle Daten'!AH154</f>
        <v>1</v>
      </c>
      <c r="R154" s="106">
        <f>'alle Daten'!AI154</f>
        <v>5.9880239520958087E-3</v>
      </c>
      <c r="S154" s="108">
        <f>'alle Daten'!AI154-'alle Daten'!AG154</f>
        <v>5.9880239520958087E-3</v>
      </c>
      <c r="T154" s="107">
        <f>'alle Daten'!AL154</f>
        <v>1</v>
      </c>
      <c r="U154" s="106">
        <f>'alle Daten'!AM154</f>
        <v>5.9880239520958087E-3</v>
      </c>
      <c r="V154" s="108">
        <f>'alle Daten'!AM154-'alle Daten'!AK154</f>
        <v>5.9880239520958087E-3</v>
      </c>
    </row>
    <row r="155" spans="2:22" x14ac:dyDescent="0.2">
      <c r="B155" s="216" t="s">
        <v>328</v>
      </c>
      <c r="C155" s="133" t="s">
        <v>313</v>
      </c>
      <c r="D155" s="118" t="s">
        <v>314</v>
      </c>
      <c r="E155" s="104">
        <f>'alle Daten'!F155</f>
        <v>364</v>
      </c>
      <c r="F155" s="104">
        <f>'alle Daten'!J155</f>
        <v>99</v>
      </c>
      <c r="G155" s="106">
        <f>'alle Daten'!N155</f>
        <v>0.27197802197802196</v>
      </c>
      <c r="H155" s="105">
        <f>'alle Daten'!O155</f>
        <v>-1.3736263736263743E-2</v>
      </c>
      <c r="I155" s="104">
        <f>'alle Daten'!Q155</f>
        <v>0</v>
      </c>
      <c r="J155" s="141">
        <f>'alle Daten'!U155</f>
        <v>99</v>
      </c>
      <c r="K155" s="107">
        <f>'alle Daten'!Z155</f>
        <v>65</v>
      </c>
      <c r="L155" s="106">
        <f>'alle Daten'!AA155</f>
        <v>0.65656565656565657</v>
      </c>
      <c r="M155" s="108">
        <f>'alle Daten'!AA155-'alle Daten'!Y155</f>
        <v>-8.3434343434343416E-2</v>
      </c>
      <c r="N155" s="107">
        <f>'alle Daten'!AD155</f>
        <v>23</v>
      </c>
      <c r="O155" s="106">
        <f>'alle Daten'!AE155</f>
        <v>0.23232323232323232</v>
      </c>
      <c r="P155" s="108">
        <f>'alle Daten'!AE155-'alle Daten'!AC155</f>
        <v>-2.7676767676767688E-2</v>
      </c>
      <c r="Q155" s="107">
        <f>'alle Daten'!AH155</f>
        <v>9</v>
      </c>
      <c r="R155" s="106">
        <f>'alle Daten'!AI155</f>
        <v>9.0909090909090912E-2</v>
      </c>
      <c r="S155" s="108">
        <f>'alle Daten'!AI155-'alle Daten'!AG155</f>
        <v>9.0909090909090912E-2</v>
      </c>
      <c r="T155" s="107">
        <f>'alle Daten'!AL155</f>
        <v>2</v>
      </c>
      <c r="U155" s="106">
        <f>'alle Daten'!AM155</f>
        <v>2.0202020202020204E-2</v>
      </c>
      <c r="V155" s="108">
        <f>'alle Daten'!AM155-'alle Daten'!AK155</f>
        <v>2.0202020202020204E-2</v>
      </c>
    </row>
    <row r="156" spans="2:22" x14ac:dyDescent="0.2">
      <c r="B156" s="216" t="s">
        <v>328</v>
      </c>
      <c r="C156" s="133" t="s">
        <v>315</v>
      </c>
      <c r="D156" s="118" t="s">
        <v>316</v>
      </c>
      <c r="E156" s="104">
        <f>'alle Daten'!F156</f>
        <v>600</v>
      </c>
      <c r="F156" s="104">
        <f>'alle Daten'!J156</f>
        <v>222</v>
      </c>
      <c r="G156" s="106">
        <f>'alle Daten'!N156</f>
        <v>0.37</v>
      </c>
      <c r="H156" s="105">
        <f>'alle Daten'!O156</f>
        <v>-0.11686244204018548</v>
      </c>
      <c r="I156" s="104">
        <f>'alle Daten'!Q156</f>
        <v>2</v>
      </c>
      <c r="J156" s="141">
        <f>'alle Daten'!U156</f>
        <v>220</v>
      </c>
      <c r="K156" s="107">
        <f>'alle Daten'!Z156</f>
        <v>171</v>
      </c>
      <c r="L156" s="106">
        <f>'alle Daten'!AA156</f>
        <v>0.77727272727272723</v>
      </c>
      <c r="M156" s="108">
        <f>'alle Daten'!AA156-'alle Daten'!Y156</f>
        <v>0.13917748917748918</v>
      </c>
      <c r="N156" s="107">
        <f>'alle Daten'!AD156</f>
        <v>40</v>
      </c>
      <c r="O156" s="106">
        <f>'alle Daten'!AE156</f>
        <v>0.18181818181818182</v>
      </c>
      <c r="P156" s="108">
        <f>'alle Daten'!AE156-'alle Daten'!AC156</f>
        <v>-0.18008658008658007</v>
      </c>
      <c r="Q156" s="107">
        <f>'alle Daten'!AH156</f>
        <v>7</v>
      </c>
      <c r="R156" s="106">
        <f>'alle Daten'!AI156</f>
        <v>3.1818181818181815E-2</v>
      </c>
      <c r="S156" s="108">
        <f>'alle Daten'!AI156-'alle Daten'!AG156</f>
        <v>3.1818181818181815E-2</v>
      </c>
      <c r="T156" s="107">
        <f>'alle Daten'!AL156</f>
        <v>2</v>
      </c>
      <c r="U156" s="106">
        <f>'alle Daten'!AM156</f>
        <v>9.0909090909090905E-3</v>
      </c>
      <c r="V156" s="108">
        <f>'alle Daten'!AM156-'alle Daten'!AK156</f>
        <v>9.0909090909090905E-3</v>
      </c>
    </row>
    <row r="157" spans="2:22" x14ac:dyDescent="0.2">
      <c r="B157" s="216" t="s">
        <v>328</v>
      </c>
      <c r="C157" s="133" t="s">
        <v>317</v>
      </c>
      <c r="D157" s="118" t="s">
        <v>318</v>
      </c>
      <c r="E157" s="104">
        <f>'alle Daten'!F157</f>
        <v>246</v>
      </c>
      <c r="F157" s="104">
        <f>'alle Daten'!J157</f>
        <v>131</v>
      </c>
      <c r="G157" s="106">
        <f>'alle Daten'!N157</f>
        <v>0.53252032520325199</v>
      </c>
      <c r="H157" s="105">
        <f>'alle Daten'!O157</f>
        <v>4.0212632895559652E-2</v>
      </c>
      <c r="I157" s="104">
        <f>'alle Daten'!Q157</f>
        <v>2</v>
      </c>
      <c r="J157" s="141">
        <f>'alle Daten'!U157</f>
        <v>129</v>
      </c>
      <c r="K157" s="107">
        <f>'alle Daten'!Z157</f>
        <v>76</v>
      </c>
      <c r="L157" s="106">
        <f>'alle Daten'!AA157</f>
        <v>0.58914728682170547</v>
      </c>
      <c r="M157" s="108">
        <f>'alle Daten'!AA157-'alle Daten'!Y157</f>
        <v>-8.2852713178294568E-2</v>
      </c>
      <c r="N157" s="107">
        <f>'alle Daten'!AD157</f>
        <v>42</v>
      </c>
      <c r="O157" s="106">
        <f>'alle Daten'!AE157</f>
        <v>0.32558139534883723</v>
      </c>
      <c r="P157" s="108">
        <f>'alle Daten'!AE157-'alle Daten'!AC157</f>
        <v>-2.4186046511627812E-3</v>
      </c>
      <c r="Q157" s="107">
        <f>'alle Daten'!AH157</f>
        <v>10</v>
      </c>
      <c r="R157" s="106">
        <f>'alle Daten'!AI157</f>
        <v>7.7519379844961239E-2</v>
      </c>
      <c r="S157" s="108">
        <f>'alle Daten'!AI157-'alle Daten'!AG157</f>
        <v>7.7519379844961239E-2</v>
      </c>
      <c r="T157" s="107">
        <f>'alle Daten'!AL157</f>
        <v>1</v>
      </c>
      <c r="U157" s="106">
        <f>'alle Daten'!AM157</f>
        <v>7.7519379844961239E-3</v>
      </c>
      <c r="V157" s="108">
        <f>'alle Daten'!AM157-'alle Daten'!AK157</f>
        <v>7.7519379844961239E-3</v>
      </c>
    </row>
    <row r="158" spans="2:22" x14ac:dyDescent="0.2">
      <c r="B158" s="216" t="s">
        <v>328</v>
      </c>
      <c r="C158" s="133" t="s">
        <v>319</v>
      </c>
      <c r="D158" s="118" t="s">
        <v>320</v>
      </c>
      <c r="E158" s="104">
        <f>'alle Daten'!F158</f>
        <v>626</v>
      </c>
      <c r="F158" s="104">
        <f>'alle Daten'!J158</f>
        <v>230</v>
      </c>
      <c r="G158" s="106">
        <f>'alle Daten'!N158</f>
        <v>0.36741214057507987</v>
      </c>
      <c r="H158" s="105">
        <f>'alle Daten'!O158</f>
        <v>2.6022412478403145E-2</v>
      </c>
      <c r="I158" s="104">
        <f>'alle Daten'!Q158</f>
        <v>1</v>
      </c>
      <c r="J158" s="141">
        <f>'alle Daten'!U158</f>
        <v>229</v>
      </c>
      <c r="K158" s="107">
        <f>'alle Daten'!Z158</f>
        <v>162</v>
      </c>
      <c r="L158" s="106">
        <f>'alle Daten'!AA158</f>
        <v>0.70742358078602618</v>
      </c>
      <c r="M158" s="108">
        <f>'alle Daten'!AA158-'alle Daten'!Y158</f>
        <v>-9.0782697240879617E-2</v>
      </c>
      <c r="N158" s="107">
        <f>'alle Daten'!AD158</f>
        <v>67</v>
      </c>
      <c r="O158" s="106">
        <f>'alle Daten'!AE158</f>
        <v>0.29257641921397382</v>
      </c>
      <c r="P158" s="108">
        <f>'alle Daten'!AE158-'alle Daten'!AC158</f>
        <v>9.0782697240879645E-2</v>
      </c>
      <c r="Q158" s="107">
        <f>'alle Daten'!AH158</f>
        <v>0</v>
      </c>
      <c r="R158" s="106">
        <f>'alle Daten'!AI158</f>
        <v>0</v>
      </c>
      <c r="S158" s="108">
        <f>'alle Daten'!AI158-'alle Daten'!AG158</f>
        <v>0</v>
      </c>
      <c r="T158" s="107">
        <f>'alle Daten'!AL158</f>
        <v>0</v>
      </c>
      <c r="U158" s="106">
        <f>'alle Daten'!AM158</f>
        <v>0</v>
      </c>
      <c r="V158" s="108">
        <f>'alle Daten'!AM158-'alle Daten'!AK158</f>
        <v>0</v>
      </c>
    </row>
    <row r="159" spans="2:22" x14ac:dyDescent="0.2">
      <c r="B159" s="216" t="s">
        <v>328</v>
      </c>
      <c r="C159" s="133" t="s">
        <v>321</v>
      </c>
      <c r="D159" s="118" t="s">
        <v>322</v>
      </c>
      <c r="E159" s="104">
        <f>'alle Daten'!F159</f>
        <v>119</v>
      </c>
      <c r="F159" s="104">
        <f>'alle Daten'!J159</f>
        <v>63</v>
      </c>
      <c r="G159" s="106">
        <f>'alle Daten'!N159</f>
        <v>0.52941176470588236</v>
      </c>
      <c r="H159" s="105">
        <f>'alle Daten'!O159</f>
        <v>-4.0836169178415149E-2</v>
      </c>
      <c r="I159" s="104">
        <f>'alle Daten'!Q159</f>
        <v>0</v>
      </c>
      <c r="J159" s="141">
        <f>'alle Daten'!U159</f>
        <v>63</v>
      </c>
      <c r="K159" s="107">
        <f>'alle Daten'!Z159</f>
        <v>25</v>
      </c>
      <c r="L159" s="106">
        <f>'alle Daten'!AA159</f>
        <v>0.3968253968253968</v>
      </c>
      <c r="M159" s="108">
        <f>'alle Daten'!AA159-'alle Daten'!Y159</f>
        <v>-8.9717046238785847E-3</v>
      </c>
      <c r="N159" s="107">
        <f>'alle Daten'!AD159</f>
        <v>37</v>
      </c>
      <c r="O159" s="106">
        <f>'alle Daten'!AE159</f>
        <v>0.58730158730158732</v>
      </c>
      <c r="P159" s="108">
        <f>'alle Daten'!AE159-'alle Daten'!AC159</f>
        <v>-6.9013112491372874E-3</v>
      </c>
      <c r="Q159" s="107">
        <f>'alle Daten'!AH159</f>
        <v>1</v>
      </c>
      <c r="R159" s="106">
        <f>'alle Daten'!AI159</f>
        <v>1.5873015873015872E-2</v>
      </c>
      <c r="S159" s="108">
        <f>'alle Daten'!AI159-'alle Daten'!AG159</f>
        <v>1.5873015873015872E-2</v>
      </c>
      <c r="T159" s="107">
        <f>'alle Daten'!AL159</f>
        <v>0</v>
      </c>
      <c r="U159" s="106">
        <f>'alle Daten'!AM159</f>
        <v>0</v>
      </c>
      <c r="V159" s="108">
        <f>'alle Daten'!AM159-'alle Daten'!AK159</f>
        <v>0</v>
      </c>
    </row>
    <row r="160" spans="2:22" x14ac:dyDescent="0.2">
      <c r="B160" s="216" t="s">
        <v>328</v>
      </c>
      <c r="C160" s="133" t="s">
        <v>323</v>
      </c>
      <c r="D160" s="118" t="s">
        <v>324</v>
      </c>
      <c r="E160" s="104">
        <f>'alle Daten'!F160</f>
        <v>340</v>
      </c>
      <c r="F160" s="104">
        <f>'alle Daten'!J160</f>
        <v>76</v>
      </c>
      <c r="G160" s="106">
        <f>'alle Daten'!N160</f>
        <v>0.22352941176470589</v>
      </c>
      <c r="H160" s="105">
        <f>'alle Daten'!O160</f>
        <v>-3.1846932321315607E-2</v>
      </c>
      <c r="I160" s="104">
        <f>'alle Daten'!Q160</f>
        <v>0</v>
      </c>
      <c r="J160" s="141">
        <f>'alle Daten'!U160</f>
        <v>76</v>
      </c>
      <c r="K160" s="107">
        <f>'alle Daten'!Z160</f>
        <v>35</v>
      </c>
      <c r="L160" s="106">
        <f>'alle Daten'!AA160</f>
        <v>0.46052631578947367</v>
      </c>
      <c r="M160" s="108">
        <f>'alle Daten'!AA160-'alle Daten'!Y160</f>
        <v>-0.23512585812356979</v>
      </c>
      <c r="N160" s="107">
        <f>'alle Daten'!AD160</f>
        <v>40</v>
      </c>
      <c r="O160" s="106">
        <f>'alle Daten'!AE160</f>
        <v>0.52631578947368418</v>
      </c>
      <c r="P160" s="108">
        <f>'alle Daten'!AE160-'alle Daten'!AC160</f>
        <v>0.22196796338672764</v>
      </c>
      <c r="Q160" s="107">
        <f>'alle Daten'!AH160</f>
        <v>1</v>
      </c>
      <c r="R160" s="106">
        <f>'alle Daten'!AI160</f>
        <v>1.3157894736842105E-2</v>
      </c>
      <c r="S160" s="108">
        <f>'alle Daten'!AI160-'alle Daten'!AG160</f>
        <v>1.3157894736842105E-2</v>
      </c>
      <c r="T160" s="107">
        <f>'alle Daten'!AL160</f>
        <v>0</v>
      </c>
      <c r="U160" s="106">
        <f>'alle Daten'!AM160</f>
        <v>0</v>
      </c>
      <c r="V160" s="108">
        <f>'alle Daten'!AM160-'alle Daten'!AK160</f>
        <v>0</v>
      </c>
    </row>
    <row r="161" spans="1:22" x14ac:dyDescent="0.2">
      <c r="B161" s="216" t="s">
        <v>328</v>
      </c>
      <c r="C161" s="133" t="s">
        <v>325</v>
      </c>
      <c r="D161" s="118" t="s">
        <v>326</v>
      </c>
      <c r="E161" s="104">
        <f>'alle Daten'!F161</f>
        <v>729</v>
      </c>
      <c r="F161" s="104">
        <f>'alle Daten'!J161</f>
        <v>322</v>
      </c>
      <c r="G161" s="106">
        <f>'alle Daten'!N161</f>
        <v>0.44170096021947874</v>
      </c>
      <c r="H161" s="105">
        <f>'alle Daten'!O161</f>
        <v>-6.0582144803352278E-2</v>
      </c>
      <c r="I161" s="104">
        <f>'alle Daten'!Q161</f>
        <v>1</v>
      </c>
      <c r="J161" s="141">
        <f>'alle Daten'!U161</f>
        <v>321</v>
      </c>
      <c r="K161" s="107">
        <f>'alle Daten'!Z161</f>
        <v>208</v>
      </c>
      <c r="L161" s="106">
        <f>'alle Daten'!AA161</f>
        <v>0.6479750778816199</v>
      </c>
      <c r="M161" s="108">
        <f>'alle Daten'!AA161-'alle Daten'!Y161</f>
        <v>-0.17679127725856703</v>
      </c>
      <c r="N161" s="107">
        <f>'alle Daten'!AD161</f>
        <v>75</v>
      </c>
      <c r="O161" s="106">
        <f>'alle Daten'!AE161</f>
        <v>0.23364485981308411</v>
      </c>
      <c r="P161" s="108">
        <f>'alle Daten'!AE161-'alle Daten'!AC161</f>
        <v>5.8411214953271035E-2</v>
      </c>
      <c r="Q161" s="107">
        <f>'alle Daten'!AH161</f>
        <v>21</v>
      </c>
      <c r="R161" s="106">
        <f>'alle Daten'!AI161</f>
        <v>6.5420560747663545E-2</v>
      </c>
      <c r="S161" s="108">
        <f>'alle Daten'!AI161-'alle Daten'!AG161</f>
        <v>6.5420560747663545E-2</v>
      </c>
      <c r="T161" s="107">
        <f>'alle Daten'!AL161</f>
        <v>17</v>
      </c>
      <c r="U161" s="106">
        <f>'alle Daten'!AM161</f>
        <v>5.2959501557632398E-2</v>
      </c>
      <c r="V161" s="108">
        <f>'alle Daten'!AM161-'alle Daten'!AK161</f>
        <v>5.2959501557632398E-2</v>
      </c>
    </row>
    <row r="162" spans="1:22" x14ac:dyDescent="0.2">
      <c r="B162" s="216" t="s">
        <v>328</v>
      </c>
      <c r="C162" s="133" t="s">
        <v>327</v>
      </c>
      <c r="D162" s="118" t="s">
        <v>328</v>
      </c>
      <c r="E162" s="104">
        <f>'alle Daten'!F162</f>
        <v>1164</v>
      </c>
      <c r="F162" s="104">
        <f>'alle Daten'!J162</f>
        <v>251</v>
      </c>
      <c r="G162" s="106">
        <f>'alle Daten'!N162</f>
        <v>0.21563573883161513</v>
      </c>
      <c r="H162" s="105">
        <f>'alle Daten'!O162</f>
        <v>3.2092065058384744E-3</v>
      </c>
      <c r="I162" s="104">
        <f>'alle Daten'!Q162</f>
        <v>2</v>
      </c>
      <c r="J162" s="141">
        <f>'alle Daten'!U162</f>
        <v>249</v>
      </c>
      <c r="K162" s="107">
        <f>'alle Daten'!Z162</f>
        <v>196</v>
      </c>
      <c r="L162" s="106">
        <f>'alle Daten'!AA162</f>
        <v>0.78714859437751006</v>
      </c>
      <c r="M162" s="108">
        <f>'alle Daten'!AA162-'alle Daten'!Y162</f>
        <v>-1.8406961178045522E-2</v>
      </c>
      <c r="N162" s="107">
        <f>'alle Daten'!AD162</f>
        <v>37</v>
      </c>
      <c r="O162" s="106">
        <f>'alle Daten'!AE162</f>
        <v>0.14859437751004015</v>
      </c>
      <c r="P162" s="108">
        <f>'alle Daten'!AE162-'alle Daten'!AC162</f>
        <v>-4.5850066934404299E-2</v>
      </c>
      <c r="Q162" s="107">
        <f>'alle Daten'!AH162</f>
        <v>3</v>
      </c>
      <c r="R162" s="106">
        <f>'alle Daten'!AI162</f>
        <v>1.2048192771084338E-2</v>
      </c>
      <c r="S162" s="108">
        <f>'alle Daten'!AI162-'alle Daten'!AG162</f>
        <v>1.2048192771084338E-2</v>
      </c>
      <c r="T162" s="107">
        <f>'alle Daten'!AL162</f>
        <v>13</v>
      </c>
      <c r="U162" s="106">
        <f>'alle Daten'!AM162</f>
        <v>5.2208835341365459E-2</v>
      </c>
      <c r="V162" s="108">
        <f>'alle Daten'!AM162-'alle Daten'!AK162</f>
        <v>5.2208835341365459E-2</v>
      </c>
    </row>
    <row r="163" spans="1:22" x14ac:dyDescent="0.2">
      <c r="B163" s="216" t="s">
        <v>328</v>
      </c>
      <c r="C163" s="133" t="s">
        <v>329</v>
      </c>
      <c r="D163" s="118" t="s">
        <v>330</v>
      </c>
      <c r="E163" s="104">
        <f>'alle Daten'!F163</f>
        <v>636</v>
      </c>
      <c r="F163" s="104">
        <f>'alle Daten'!J163</f>
        <v>195</v>
      </c>
      <c r="G163" s="106">
        <f>'alle Daten'!N163</f>
        <v>0.30660377358490565</v>
      </c>
      <c r="H163" s="105">
        <f>'alle Daten'!O163</f>
        <v>-5.8005143170851703E-3</v>
      </c>
      <c r="I163" s="104">
        <f>'alle Daten'!Q163</f>
        <v>0</v>
      </c>
      <c r="J163" s="141">
        <f>'alle Daten'!U163</f>
        <v>195</v>
      </c>
      <c r="K163" s="107">
        <f>'alle Daten'!Z163</f>
        <v>164</v>
      </c>
      <c r="L163" s="106">
        <f>'alle Daten'!AA163</f>
        <v>0.84102564102564104</v>
      </c>
      <c r="M163" s="108">
        <f>'alle Daten'!AA163-'alle Daten'!Y163</f>
        <v>2.8217759252242014E-2</v>
      </c>
      <c r="N163" s="107">
        <f>'alle Daten'!AD163</f>
        <v>18</v>
      </c>
      <c r="O163" s="106">
        <f>'alle Daten'!AE163</f>
        <v>9.2307692307692313E-2</v>
      </c>
      <c r="P163" s="108">
        <f>'alle Daten'!AE163-'alle Daten'!AC163</f>
        <v>-9.4884425918908666E-2</v>
      </c>
      <c r="Q163" s="107">
        <f>'alle Daten'!AH163</f>
        <v>3</v>
      </c>
      <c r="R163" s="106">
        <f>'alle Daten'!AI163</f>
        <v>1.5384615384615385E-2</v>
      </c>
      <c r="S163" s="108">
        <f>'alle Daten'!AI163-'alle Daten'!AG163</f>
        <v>1.5384615384615385E-2</v>
      </c>
      <c r="T163" s="107">
        <f>'alle Daten'!AL163</f>
        <v>10</v>
      </c>
      <c r="U163" s="106">
        <f>'alle Daten'!AM163</f>
        <v>5.128205128205128E-2</v>
      </c>
      <c r="V163" s="108">
        <f>'alle Daten'!AM163-'alle Daten'!AK163</f>
        <v>5.128205128205128E-2</v>
      </c>
    </row>
    <row r="164" spans="1:22" x14ac:dyDescent="0.2">
      <c r="B164" s="216" t="s">
        <v>328</v>
      </c>
      <c r="C164" s="133" t="s">
        <v>331</v>
      </c>
      <c r="D164" s="118" t="s">
        <v>332</v>
      </c>
      <c r="E164" s="104">
        <f>'alle Daten'!F164</f>
        <v>400</v>
      </c>
      <c r="F164" s="104">
        <f>'alle Daten'!J164</f>
        <v>106</v>
      </c>
      <c r="G164" s="106">
        <f>'alle Daten'!N164</f>
        <v>0.26500000000000001</v>
      </c>
      <c r="H164" s="105">
        <f>'alle Daten'!O164</f>
        <v>-0.1681896551724138</v>
      </c>
      <c r="I164" s="104">
        <f>'alle Daten'!Q164</f>
        <v>0</v>
      </c>
      <c r="J164" s="141">
        <f>'alle Daten'!U164</f>
        <v>106</v>
      </c>
      <c r="K164" s="107">
        <f>'alle Daten'!Z164</f>
        <v>52</v>
      </c>
      <c r="L164" s="106">
        <f>'alle Daten'!AA164</f>
        <v>0.49056603773584906</v>
      </c>
      <c r="M164" s="108">
        <f>'alle Daten'!AA164-'alle Daten'!Y164</f>
        <v>-0.31751477034495901</v>
      </c>
      <c r="N164" s="107">
        <f>'alle Daten'!AD164</f>
        <v>11</v>
      </c>
      <c r="O164" s="106">
        <f>'alle Daten'!AE164</f>
        <v>0.10377358490566038</v>
      </c>
      <c r="P164" s="108">
        <f>'alle Daten'!AE164-'alle Daten'!AC164</f>
        <v>-8.8145607013531524E-2</v>
      </c>
      <c r="Q164" s="107">
        <f>'alle Daten'!AH164</f>
        <v>43</v>
      </c>
      <c r="R164" s="106">
        <f>'alle Daten'!AI164</f>
        <v>0.40566037735849059</v>
      </c>
      <c r="S164" s="108">
        <f>'alle Daten'!AI164-'alle Daten'!AG164</f>
        <v>0.40566037735849059</v>
      </c>
      <c r="T164" s="107">
        <f>'alle Daten'!AL164</f>
        <v>0</v>
      </c>
      <c r="U164" s="106">
        <f>'alle Daten'!AM164</f>
        <v>0</v>
      </c>
      <c r="V164" s="108">
        <f>'alle Daten'!AM164-'alle Daten'!AK164</f>
        <v>0</v>
      </c>
    </row>
    <row r="165" spans="1:22" x14ac:dyDescent="0.2">
      <c r="B165" s="216" t="s">
        <v>328</v>
      </c>
      <c r="C165" s="133" t="s">
        <v>333</v>
      </c>
      <c r="D165" s="118" t="s">
        <v>334</v>
      </c>
      <c r="E165" s="104">
        <f>'alle Daten'!F165</f>
        <v>351</v>
      </c>
      <c r="F165" s="104">
        <f>'alle Daten'!J165</f>
        <v>117</v>
      </c>
      <c r="G165" s="106">
        <f>'alle Daten'!N165</f>
        <v>0.33333333333333331</v>
      </c>
      <c r="H165" s="105">
        <f>'alle Daten'!O165</f>
        <v>-5.5406613047363718E-2</v>
      </c>
      <c r="I165" s="104">
        <f>'alle Daten'!Q165</f>
        <v>0</v>
      </c>
      <c r="J165" s="141">
        <f>'alle Daten'!U165</f>
        <v>117</v>
      </c>
      <c r="K165" s="107">
        <f>'alle Daten'!Z165</f>
        <v>60</v>
      </c>
      <c r="L165" s="106">
        <f>'alle Daten'!AA165</f>
        <v>0.51282051282051277</v>
      </c>
      <c r="M165" s="108">
        <f>'alle Daten'!AA165-'alle Daten'!Y165</f>
        <v>2.6905019862766277E-2</v>
      </c>
      <c r="N165" s="107">
        <f>'alle Daten'!AD165</f>
        <v>47</v>
      </c>
      <c r="O165" s="106">
        <f>'alle Daten'!AE165</f>
        <v>0.40170940170940173</v>
      </c>
      <c r="P165" s="108">
        <f>'alle Daten'!AE165-'alle Daten'!AC165</f>
        <v>-0.11237510533285178</v>
      </c>
      <c r="Q165" s="107">
        <f>'alle Daten'!AH165</f>
        <v>7</v>
      </c>
      <c r="R165" s="106">
        <f>'alle Daten'!AI165</f>
        <v>5.9829059829059832E-2</v>
      </c>
      <c r="S165" s="108">
        <f>'alle Daten'!AI165-'alle Daten'!AG165</f>
        <v>5.9829059829059832E-2</v>
      </c>
      <c r="T165" s="107">
        <f>'alle Daten'!AL165</f>
        <v>3</v>
      </c>
      <c r="U165" s="106">
        <f>'alle Daten'!AM165</f>
        <v>2.564102564102564E-2</v>
      </c>
      <c r="V165" s="108">
        <f>'alle Daten'!AM165-'alle Daten'!AK165</f>
        <v>2.564102564102564E-2</v>
      </c>
    </row>
    <row r="166" spans="1:22" x14ac:dyDescent="0.2">
      <c r="B166" s="216" t="s">
        <v>328</v>
      </c>
      <c r="C166" s="133" t="s">
        <v>335</v>
      </c>
      <c r="D166" s="118" t="s">
        <v>336</v>
      </c>
      <c r="E166" s="104">
        <f>'alle Daten'!F166</f>
        <v>417</v>
      </c>
      <c r="F166" s="104">
        <f>'alle Daten'!J166</f>
        <v>210</v>
      </c>
      <c r="G166" s="106">
        <f>'alle Daten'!N166</f>
        <v>0.50359712230215825</v>
      </c>
      <c r="H166" s="105">
        <f>'alle Daten'!O166</f>
        <v>-1.9338657514355484E-2</v>
      </c>
      <c r="I166" s="104">
        <f>'alle Daten'!Q166</f>
        <v>0</v>
      </c>
      <c r="J166" s="141">
        <f>'alle Daten'!U166</f>
        <v>210</v>
      </c>
      <c r="K166" s="107">
        <f>'alle Daten'!Z166</f>
        <v>145</v>
      </c>
      <c r="L166" s="106">
        <f>'alle Daten'!AA166</f>
        <v>0.69047619047619047</v>
      </c>
      <c r="M166" s="108">
        <f>'alle Daten'!AA166-'alle Daten'!Y166</f>
        <v>-4.6130952380952439E-2</v>
      </c>
      <c r="N166" s="107">
        <f>'alle Daten'!AD166</f>
        <v>61</v>
      </c>
      <c r="O166" s="106">
        <f>'alle Daten'!AE166</f>
        <v>0.2904761904761905</v>
      </c>
      <c r="P166" s="108">
        <f>'alle Daten'!AE166-'alle Daten'!AC166</f>
        <v>2.7083333333333348E-2</v>
      </c>
      <c r="Q166" s="107">
        <f>'alle Daten'!AH166</f>
        <v>4</v>
      </c>
      <c r="R166" s="106">
        <f>'alle Daten'!AI166</f>
        <v>1.9047619047619049E-2</v>
      </c>
      <c r="S166" s="108">
        <f>'alle Daten'!AI166-'alle Daten'!AG166</f>
        <v>1.9047619047619049E-2</v>
      </c>
      <c r="T166" s="107">
        <f>'alle Daten'!AL166</f>
        <v>0</v>
      </c>
      <c r="U166" s="106">
        <f>'alle Daten'!AM166</f>
        <v>0</v>
      </c>
      <c r="V166" s="108">
        <f>'alle Daten'!AM166-'alle Daten'!AK166</f>
        <v>0</v>
      </c>
    </row>
    <row r="167" spans="1:22" x14ac:dyDescent="0.2">
      <c r="B167" s="216" t="s">
        <v>328</v>
      </c>
      <c r="C167" s="133" t="s">
        <v>337</v>
      </c>
      <c r="D167" s="118" t="s">
        <v>338</v>
      </c>
      <c r="E167" s="104">
        <f>'alle Daten'!F167</f>
        <v>313</v>
      </c>
      <c r="F167" s="104">
        <f>'alle Daten'!J167</f>
        <v>165</v>
      </c>
      <c r="G167" s="106">
        <f>'alle Daten'!N167</f>
        <v>0.52715654952076674</v>
      </c>
      <c r="H167" s="105">
        <f>'alle Daten'!O167</f>
        <v>-6.5218817048148248E-2</v>
      </c>
      <c r="I167" s="104">
        <f>'alle Daten'!Q167</f>
        <v>1</v>
      </c>
      <c r="J167" s="141">
        <f>'alle Daten'!U167</f>
        <v>164</v>
      </c>
      <c r="K167" s="107">
        <f>'alle Daten'!Z167</f>
        <v>114</v>
      </c>
      <c r="L167" s="106">
        <f>'alle Daten'!AA167</f>
        <v>0.69512195121951215</v>
      </c>
      <c r="M167" s="108">
        <f>'alle Daten'!AA167-'alle Daten'!Y167</f>
        <v>-6.6299368577442119E-2</v>
      </c>
      <c r="N167" s="107">
        <f>'alle Daten'!AD167</f>
        <v>44</v>
      </c>
      <c r="O167" s="106">
        <f>'alle Daten'!AE167</f>
        <v>0.26829268292682928</v>
      </c>
      <c r="P167" s="108">
        <f>'alle Daten'!AE167-'alle Daten'!AC167</f>
        <v>2.9714002723783606E-2</v>
      </c>
      <c r="Q167" s="107">
        <f>'alle Daten'!AH167</f>
        <v>4</v>
      </c>
      <c r="R167" s="106">
        <f>'alle Daten'!AI167</f>
        <v>2.4390243902439025E-2</v>
      </c>
      <c r="S167" s="108">
        <f>'alle Daten'!AI167-'alle Daten'!AG167</f>
        <v>2.4390243902439025E-2</v>
      </c>
      <c r="T167" s="107">
        <f>'alle Daten'!AL167</f>
        <v>2</v>
      </c>
      <c r="U167" s="106">
        <f>'alle Daten'!AM167</f>
        <v>1.2195121951219513E-2</v>
      </c>
      <c r="V167" s="108">
        <f>'alle Daten'!AM167-'alle Daten'!AK167</f>
        <v>1.2195121951219513E-2</v>
      </c>
    </row>
    <row r="168" spans="1:22" x14ac:dyDescent="0.2">
      <c r="B168" s="216" t="s">
        <v>328</v>
      </c>
      <c r="C168" s="133" t="s">
        <v>339</v>
      </c>
      <c r="D168" s="118" t="s">
        <v>340</v>
      </c>
      <c r="E168" s="104">
        <f>'alle Daten'!F168</f>
        <v>142</v>
      </c>
      <c r="F168" s="104">
        <f>'alle Daten'!J168</f>
        <v>84</v>
      </c>
      <c r="G168" s="106">
        <f>'alle Daten'!N168</f>
        <v>0.59154929577464788</v>
      </c>
      <c r="H168" s="105">
        <f>'alle Daten'!O168</f>
        <v>-7.296683325761022E-2</v>
      </c>
      <c r="I168" s="104">
        <f>'alle Daten'!Q168</f>
        <v>4</v>
      </c>
      <c r="J168" s="141">
        <f>'alle Daten'!U168</f>
        <v>80</v>
      </c>
      <c r="K168" s="107">
        <f>'alle Daten'!Z168</f>
        <v>39</v>
      </c>
      <c r="L168" s="106">
        <f>'alle Daten'!AA168</f>
        <v>0.48749999999999999</v>
      </c>
      <c r="M168" s="108">
        <f>'alle Daten'!AA168-'alle Daten'!Y168</f>
        <v>-6.2500000000000056E-2</v>
      </c>
      <c r="N168" s="107">
        <f>'alle Daten'!AD168</f>
        <v>36</v>
      </c>
      <c r="O168" s="106">
        <f>'alle Daten'!AE168</f>
        <v>0.45</v>
      </c>
      <c r="P168" s="108">
        <f>'alle Daten'!AE168-'alle Daten'!AC168</f>
        <v>0</v>
      </c>
      <c r="Q168" s="107">
        <f>'alle Daten'!AH168</f>
        <v>5</v>
      </c>
      <c r="R168" s="106">
        <f>'alle Daten'!AI168</f>
        <v>6.25E-2</v>
      </c>
      <c r="S168" s="108">
        <f>'alle Daten'!AI168-'alle Daten'!AG168</f>
        <v>6.25E-2</v>
      </c>
      <c r="T168" s="107">
        <f>'alle Daten'!AL168</f>
        <v>0</v>
      </c>
      <c r="U168" s="106">
        <f>'alle Daten'!AM168</f>
        <v>0</v>
      </c>
      <c r="V168" s="108">
        <f>'alle Daten'!AM168-'alle Daten'!AK168</f>
        <v>0</v>
      </c>
    </row>
    <row r="169" spans="1:22" x14ac:dyDescent="0.2">
      <c r="B169" s="216" t="s">
        <v>328</v>
      </c>
      <c r="C169" s="133" t="s">
        <v>341</v>
      </c>
      <c r="D169" s="118" t="s">
        <v>342</v>
      </c>
      <c r="E169" s="104">
        <f>'alle Daten'!F169</f>
        <v>606</v>
      </c>
      <c r="F169" s="104">
        <f>'alle Daten'!J169</f>
        <v>135</v>
      </c>
      <c r="G169" s="106">
        <f>'alle Daten'!N169</f>
        <v>0.22277227722772278</v>
      </c>
      <c r="H169" s="105">
        <f>'alle Daten'!O169</f>
        <v>5.4494425820534875E-3</v>
      </c>
      <c r="I169" s="104">
        <f>'alle Daten'!Q169</f>
        <v>0</v>
      </c>
      <c r="J169" s="141">
        <f>'alle Daten'!U169</f>
        <v>135</v>
      </c>
      <c r="K169" s="107">
        <f>'alle Daten'!Z169</f>
        <v>95</v>
      </c>
      <c r="L169" s="106">
        <f>'alle Daten'!AA169</f>
        <v>0.70370370370370372</v>
      </c>
      <c r="M169" s="108">
        <f>'alle Daten'!AA169-'alle Daten'!Y169</f>
        <v>-8.4617464179507995E-2</v>
      </c>
      <c r="N169" s="107">
        <f>'alle Daten'!AD169</f>
        <v>37</v>
      </c>
      <c r="O169" s="106">
        <f>'alle Daten'!AE169</f>
        <v>0.27407407407407408</v>
      </c>
      <c r="P169" s="108">
        <f>'alle Daten'!AE169-'alle Daten'!AC169</f>
        <v>6.2395241957285769E-2</v>
      </c>
      <c r="Q169" s="107">
        <f>'alle Daten'!AH169</f>
        <v>1</v>
      </c>
      <c r="R169" s="106">
        <f>'alle Daten'!AI169</f>
        <v>7.4074074074074077E-3</v>
      </c>
      <c r="S169" s="108">
        <f>'alle Daten'!AI169-'alle Daten'!AG169</f>
        <v>7.4074074074074077E-3</v>
      </c>
      <c r="T169" s="107">
        <f>'alle Daten'!AL169</f>
        <v>2</v>
      </c>
      <c r="U169" s="106">
        <f>'alle Daten'!AM169</f>
        <v>1.4814814814814815E-2</v>
      </c>
      <c r="V169" s="108">
        <f>'alle Daten'!AM169-'alle Daten'!AK169</f>
        <v>1.4814814814814815E-2</v>
      </c>
    </row>
    <row r="170" spans="1:22" x14ac:dyDescent="0.2">
      <c r="B170" s="216" t="s">
        <v>328</v>
      </c>
      <c r="C170" s="133" t="s">
        <v>343</v>
      </c>
      <c r="D170" s="118" t="s">
        <v>344</v>
      </c>
      <c r="E170" s="104">
        <f>'alle Daten'!F170</f>
        <v>386</v>
      </c>
      <c r="F170" s="104">
        <f>'alle Daten'!J170</f>
        <v>188</v>
      </c>
      <c r="G170" s="106">
        <f>'alle Daten'!N170</f>
        <v>0.48704663212435234</v>
      </c>
      <c r="H170" s="105">
        <f>'alle Daten'!O170</f>
        <v>-0.12109586151432455</v>
      </c>
      <c r="I170" s="104">
        <f>'alle Daten'!Q170</f>
        <v>1</v>
      </c>
      <c r="J170" s="141">
        <f>'alle Daten'!U170</f>
        <v>187</v>
      </c>
      <c r="K170" s="107">
        <f>'alle Daten'!Z170</f>
        <v>116</v>
      </c>
      <c r="L170" s="106">
        <f>'alle Daten'!AA170</f>
        <v>0.6203208556149733</v>
      </c>
      <c r="M170" s="108">
        <f>'alle Daten'!AA170-'alle Daten'!Y170</f>
        <v>2.7100516631922478E-2</v>
      </c>
      <c r="N170" s="107">
        <f>'alle Daten'!AD170</f>
        <v>66</v>
      </c>
      <c r="O170" s="106">
        <f>'alle Daten'!AE170</f>
        <v>0.35294117647058826</v>
      </c>
      <c r="P170" s="108">
        <f>'alle Daten'!AE170-'alle Daten'!AC170</f>
        <v>-5.3838484546360921E-2</v>
      </c>
      <c r="Q170" s="107">
        <f>'alle Daten'!AH170</f>
        <v>4</v>
      </c>
      <c r="R170" s="106">
        <f>'alle Daten'!AI170</f>
        <v>2.1390374331550801E-2</v>
      </c>
      <c r="S170" s="108">
        <f>'alle Daten'!AI170-'alle Daten'!AG170</f>
        <v>2.1390374331550801E-2</v>
      </c>
      <c r="T170" s="107">
        <f>'alle Daten'!AL170</f>
        <v>1</v>
      </c>
      <c r="U170" s="106">
        <f>'alle Daten'!AM170</f>
        <v>5.3475935828877002E-3</v>
      </c>
      <c r="V170" s="108">
        <f>'alle Daten'!AM170-'alle Daten'!AK170</f>
        <v>5.3475935828877002E-3</v>
      </c>
    </row>
    <row r="171" spans="1:22" x14ac:dyDescent="0.2">
      <c r="B171" s="216" t="s">
        <v>328</v>
      </c>
      <c r="C171" s="133" t="s">
        <v>345</v>
      </c>
      <c r="D171" s="118" t="s">
        <v>346</v>
      </c>
      <c r="E171" s="104">
        <f>'alle Daten'!F171</f>
        <v>326</v>
      </c>
      <c r="F171" s="104">
        <f>'alle Daten'!J171</f>
        <v>100</v>
      </c>
      <c r="G171" s="106">
        <f>'alle Daten'!N171</f>
        <v>0.30674846625766872</v>
      </c>
      <c r="H171" s="105">
        <f>'alle Daten'!O171</f>
        <v>5.3786032439701037E-3</v>
      </c>
      <c r="I171" s="104">
        <f>'alle Daten'!Q171</f>
        <v>1</v>
      </c>
      <c r="J171" s="141">
        <f>'alle Daten'!U171</f>
        <v>99</v>
      </c>
      <c r="K171" s="107">
        <f>'alle Daten'!Z171</f>
        <v>87</v>
      </c>
      <c r="L171" s="106">
        <f>'alle Daten'!AA171</f>
        <v>0.87878787878787878</v>
      </c>
      <c r="M171" s="108">
        <f>'alle Daten'!AA171-'alle Daten'!Y171</f>
        <v>-1.0101010101010055E-2</v>
      </c>
      <c r="N171" s="107">
        <f>'alle Daten'!AD171</f>
        <v>8</v>
      </c>
      <c r="O171" s="106">
        <f>'alle Daten'!AE171</f>
        <v>8.0808080808080815E-2</v>
      </c>
      <c r="P171" s="108">
        <f>'alle Daten'!AE171-'alle Daten'!AC171</f>
        <v>-3.030303030303029E-2</v>
      </c>
      <c r="Q171" s="107">
        <f>'alle Daten'!AH171</f>
        <v>2</v>
      </c>
      <c r="R171" s="106">
        <f>'alle Daten'!AI171</f>
        <v>2.0202020202020204E-2</v>
      </c>
      <c r="S171" s="108">
        <f>'alle Daten'!AI171-'alle Daten'!AG171</f>
        <v>2.0202020202020204E-2</v>
      </c>
      <c r="T171" s="107">
        <f>'alle Daten'!AL171</f>
        <v>2</v>
      </c>
      <c r="U171" s="106">
        <f>'alle Daten'!AM171</f>
        <v>2.0202020202020204E-2</v>
      </c>
      <c r="V171" s="108">
        <f>'alle Daten'!AM171-'alle Daten'!AK171</f>
        <v>2.0202020202020204E-2</v>
      </c>
    </row>
    <row r="172" spans="1:22" x14ac:dyDescent="0.2">
      <c r="B172" s="216" t="s">
        <v>328</v>
      </c>
      <c r="C172" s="133" t="s">
        <v>347</v>
      </c>
      <c r="D172" s="118" t="s">
        <v>348</v>
      </c>
      <c r="E172" s="104">
        <f>'alle Daten'!F172</f>
        <v>397</v>
      </c>
      <c r="F172" s="104">
        <f>'alle Daten'!J172</f>
        <v>174</v>
      </c>
      <c r="G172" s="106">
        <f>'alle Daten'!N172</f>
        <v>0.43828715365239296</v>
      </c>
      <c r="H172" s="105">
        <f>'alle Daten'!O172</f>
        <v>-4.3553040052207503E-2</v>
      </c>
      <c r="I172" s="104">
        <f>'alle Daten'!Q172</f>
        <v>0</v>
      </c>
      <c r="J172" s="141">
        <f>'alle Daten'!U172</f>
        <v>174</v>
      </c>
      <c r="K172" s="107">
        <f>'alle Daten'!Z172</f>
        <v>136</v>
      </c>
      <c r="L172" s="106">
        <f>'alle Daten'!AA172</f>
        <v>0.7816091954022989</v>
      </c>
      <c r="M172" s="108">
        <f>'alle Daten'!AA172-'alle Daten'!Y172</f>
        <v>-2.0421261450492945E-2</v>
      </c>
      <c r="N172" s="107">
        <f>'alle Daten'!AD172</f>
        <v>26</v>
      </c>
      <c r="O172" s="106">
        <f>'alle Daten'!AE172</f>
        <v>0.14942528735632185</v>
      </c>
      <c r="P172" s="108">
        <f>'alle Daten'!AE172-'alle Daten'!AC172</f>
        <v>-4.8544255790886282E-2</v>
      </c>
      <c r="Q172" s="107">
        <f>'alle Daten'!AH172</f>
        <v>11</v>
      </c>
      <c r="R172" s="106">
        <f>'alle Daten'!AI172</f>
        <v>6.3218390804597707E-2</v>
      </c>
      <c r="S172" s="108">
        <f>'alle Daten'!AI172-'alle Daten'!AG172</f>
        <v>6.3218390804597707E-2</v>
      </c>
      <c r="T172" s="107">
        <f>'alle Daten'!AL172</f>
        <v>1</v>
      </c>
      <c r="U172" s="106">
        <f>'alle Daten'!AM172</f>
        <v>5.7471264367816091E-3</v>
      </c>
      <c r="V172" s="108">
        <f>'alle Daten'!AM172-'alle Daten'!AK172</f>
        <v>5.7471264367816091E-3</v>
      </c>
    </row>
    <row r="173" spans="1:22" x14ac:dyDescent="0.2">
      <c r="B173" s="216" t="s">
        <v>328</v>
      </c>
      <c r="C173" s="133" t="s">
        <v>349</v>
      </c>
      <c r="D173" s="118" t="s">
        <v>350</v>
      </c>
      <c r="E173" s="104">
        <f>'alle Daten'!F173</f>
        <v>375</v>
      </c>
      <c r="F173" s="104">
        <f>'alle Daten'!J173</f>
        <v>198</v>
      </c>
      <c r="G173" s="106">
        <f>'alle Daten'!N173</f>
        <v>0.52800000000000002</v>
      </c>
      <c r="H173" s="105">
        <f>'alle Daten'!O173</f>
        <v>-7.6422604422604401E-2</v>
      </c>
      <c r="I173" s="104">
        <f>'alle Daten'!Q173</f>
        <v>0</v>
      </c>
      <c r="J173" s="141">
        <f>'alle Daten'!U173</f>
        <v>198</v>
      </c>
      <c r="K173" s="107">
        <f>'alle Daten'!Z173</f>
        <v>180</v>
      </c>
      <c r="L173" s="106">
        <f>'alle Daten'!AA173</f>
        <v>0.90909090909090906</v>
      </c>
      <c r="M173" s="108">
        <f>'alle Daten'!AA173-'alle Daten'!Y173</f>
        <v>0.15188926300037409</v>
      </c>
      <c r="N173" s="107">
        <f>'alle Daten'!AD173</f>
        <v>14</v>
      </c>
      <c r="O173" s="106">
        <f>'alle Daten'!AE173</f>
        <v>7.0707070707070704E-2</v>
      </c>
      <c r="P173" s="108">
        <f>'alle Daten'!AE173-'alle Daten'!AC173</f>
        <v>-0.17209128320239431</v>
      </c>
      <c r="Q173" s="107">
        <f>'alle Daten'!AH173</f>
        <v>2</v>
      </c>
      <c r="R173" s="106">
        <f>'alle Daten'!AI173</f>
        <v>1.0101010101010102E-2</v>
      </c>
      <c r="S173" s="108">
        <f>'alle Daten'!AI173-'alle Daten'!AG173</f>
        <v>1.0101010101010102E-2</v>
      </c>
      <c r="T173" s="107">
        <f>'alle Daten'!AL173</f>
        <v>2</v>
      </c>
      <c r="U173" s="106">
        <f>'alle Daten'!AM173</f>
        <v>1.0101010101010102E-2</v>
      </c>
      <c r="V173" s="108">
        <f>'alle Daten'!AM173-'alle Daten'!AK173</f>
        <v>1.0101010101010102E-2</v>
      </c>
    </row>
    <row r="174" spans="1:22" ht="13.5" thickBot="1" x14ac:dyDescent="0.25">
      <c r="B174" s="217" t="s">
        <v>328</v>
      </c>
      <c r="C174" s="239" t="s">
        <v>351</v>
      </c>
      <c r="D174" s="240" t="s">
        <v>352</v>
      </c>
      <c r="E174" s="218">
        <f>'alle Daten'!F174</f>
        <v>417</v>
      </c>
      <c r="F174" s="218">
        <f>'alle Daten'!J174</f>
        <v>141</v>
      </c>
      <c r="G174" s="209">
        <f>'alle Daten'!N174</f>
        <v>0.33812949640287771</v>
      </c>
      <c r="H174" s="219">
        <f>'alle Daten'!O174</f>
        <v>4.2418435454796455E-2</v>
      </c>
      <c r="I174" s="218">
        <f>'alle Daten'!Q174</f>
        <v>0</v>
      </c>
      <c r="J174" s="220">
        <f>'alle Daten'!U174</f>
        <v>141</v>
      </c>
      <c r="K174" s="208">
        <f>'alle Daten'!Z174</f>
        <v>93</v>
      </c>
      <c r="L174" s="209">
        <f>'alle Daten'!AA174</f>
        <v>0.65957446808510634</v>
      </c>
      <c r="M174" s="210">
        <f>'alle Daten'!AA174-'alle Daten'!Y174</f>
        <v>-5.034919603703103E-2</v>
      </c>
      <c r="N174" s="208">
        <f>'alle Daten'!AD174</f>
        <v>35</v>
      </c>
      <c r="O174" s="209">
        <f>'alle Daten'!AE174</f>
        <v>0.24822695035460993</v>
      </c>
      <c r="P174" s="210">
        <f>'alle Daten'!AE174-'alle Daten'!AC174</f>
        <v>-4.1849385523252652E-2</v>
      </c>
      <c r="Q174" s="208">
        <f>'alle Daten'!AH174</f>
        <v>12</v>
      </c>
      <c r="R174" s="209">
        <f>'alle Daten'!AI174</f>
        <v>8.5106382978723402E-2</v>
      </c>
      <c r="S174" s="210">
        <f>'alle Daten'!AI174-'alle Daten'!AG174</f>
        <v>8.5106382978723402E-2</v>
      </c>
      <c r="T174" s="208">
        <f>'alle Daten'!AL174</f>
        <v>1</v>
      </c>
      <c r="U174" s="209">
        <f>'alle Daten'!AM174</f>
        <v>7.0921985815602835E-3</v>
      </c>
      <c r="V174" s="210">
        <f>'alle Daten'!AM174-'alle Daten'!AK174</f>
        <v>7.0921985815602835E-3</v>
      </c>
    </row>
    <row r="175" spans="1:22" ht="13.5" thickBot="1" x14ac:dyDescent="0.25">
      <c r="T175" s="198"/>
      <c r="U175" s="199"/>
      <c r="V175" s="200"/>
    </row>
    <row r="176" spans="1:22" s="150" customFormat="1" ht="13.5" thickBot="1" x14ac:dyDescent="0.25">
      <c r="A176" s="148"/>
      <c r="B176" s="149"/>
      <c r="C176" s="149"/>
      <c r="D176" s="211" t="s">
        <v>453</v>
      </c>
      <c r="E176" s="212">
        <f>'alle Daten'!F176</f>
        <v>60609</v>
      </c>
      <c r="F176" s="212">
        <f>'alle Daten'!J176</f>
        <v>22964</v>
      </c>
      <c r="G176" s="201">
        <f>'alle Daten'!N176</f>
        <v>0.37888762395023839</v>
      </c>
      <c r="H176" s="213">
        <f>'alle Daten'!O176</f>
        <v>-1.8090935078896919E-2</v>
      </c>
      <c r="I176" s="212">
        <f>'alle Daten'!Q176</f>
        <v>227</v>
      </c>
      <c r="J176" s="212">
        <f>'alle Daten'!U176</f>
        <v>22737</v>
      </c>
      <c r="K176" s="212">
        <f>'alle Daten'!Z176</f>
        <v>16467</v>
      </c>
      <c r="L176" s="201">
        <f>'alle Daten'!AA176</f>
        <v>0.72423802612481858</v>
      </c>
      <c r="M176" s="213">
        <f>'alle Daten'!AA176-'alle Daten'!Y176</f>
        <v>-1.2427307741634808E-2</v>
      </c>
      <c r="N176" s="212">
        <f>'alle Daten'!AD176</f>
        <v>5261</v>
      </c>
      <c r="O176" s="201">
        <f>'alle Daten'!AE176</f>
        <v>0.23138496723402383</v>
      </c>
      <c r="P176" s="213">
        <f>'alle Daten'!AE176-'alle Daten'!AC176</f>
        <v>-3.1949698899522733E-2</v>
      </c>
      <c r="Q176" s="212">
        <f>'alle Daten'!AH176</f>
        <v>867</v>
      </c>
      <c r="R176" s="201">
        <f>'alle Daten'!AI176</f>
        <v>3.8131679641113601E-2</v>
      </c>
      <c r="S176" s="213">
        <f>'alle Daten'!AI176-'alle Daten'!AG176</f>
        <v>3.8131679641113601E-2</v>
      </c>
      <c r="T176" s="212">
        <f>'alle Daten'!AK176</f>
        <v>0</v>
      </c>
      <c r="U176" s="201">
        <f>'alle Daten'!AL176</f>
        <v>142</v>
      </c>
      <c r="V176" s="202">
        <f>'alle Daten'!AL176-'alle Daten'!AJ176</f>
        <v>142</v>
      </c>
    </row>
    <row r="177" spans="1:43" x14ac:dyDescent="0.2">
      <c r="T177" s="1"/>
      <c r="U177" s="1"/>
      <c r="V177" s="1"/>
    </row>
    <row r="178" spans="1:43" ht="13.5" thickBot="1" x14ac:dyDescent="0.25">
      <c r="T178" s="1"/>
      <c r="U178" s="1"/>
      <c r="V178" s="1"/>
    </row>
    <row r="179" spans="1:43" ht="20.25" x14ac:dyDescent="0.2">
      <c r="D179" s="149" t="s">
        <v>489</v>
      </c>
      <c r="K179" s="308" t="s">
        <v>354</v>
      </c>
      <c r="L179" s="309"/>
      <c r="M179" s="310"/>
      <c r="N179" s="308" t="s">
        <v>353</v>
      </c>
      <c r="O179" s="309"/>
      <c r="P179" s="310"/>
      <c r="Q179" s="308" t="s">
        <v>463</v>
      </c>
      <c r="R179" s="309"/>
      <c r="S179" s="310"/>
      <c r="T179" s="308" t="s">
        <v>355</v>
      </c>
      <c r="U179" s="309"/>
      <c r="V179" s="310"/>
    </row>
    <row r="180" spans="1:43" ht="8.25" customHeight="1" thickBot="1" x14ac:dyDescent="0.25">
      <c r="K180" s="145"/>
      <c r="L180" s="146"/>
      <c r="M180" s="147"/>
      <c r="N180" s="145"/>
      <c r="O180" s="146"/>
      <c r="P180" s="147"/>
      <c r="Q180" s="145"/>
      <c r="R180" s="146"/>
      <c r="S180" s="147"/>
      <c r="T180" s="145"/>
      <c r="U180" s="146"/>
      <c r="V180" s="147"/>
    </row>
    <row r="181" spans="1:43" s="130" customFormat="1" ht="26.25" customHeight="1" x14ac:dyDescent="0.2">
      <c r="A181" s="132"/>
      <c r="B181" s="160"/>
      <c r="C181" s="160"/>
      <c r="D181" s="205" t="s">
        <v>456</v>
      </c>
      <c r="E181" s="206" t="s">
        <v>448</v>
      </c>
      <c r="F181" s="206" t="s">
        <v>452</v>
      </c>
      <c r="G181" s="206" t="s">
        <v>451</v>
      </c>
      <c r="H181" s="206" t="s">
        <v>476</v>
      </c>
      <c r="I181" s="206" t="s">
        <v>444</v>
      </c>
      <c r="J181" s="215" t="s">
        <v>443</v>
      </c>
      <c r="K181" s="205" t="s">
        <v>440</v>
      </c>
      <c r="L181" s="206" t="s">
        <v>446</v>
      </c>
      <c r="M181" s="207" t="s">
        <v>476</v>
      </c>
      <c r="N181" s="242" t="s">
        <v>440</v>
      </c>
      <c r="O181" s="206" t="s">
        <v>446</v>
      </c>
      <c r="P181" s="215" t="s">
        <v>476</v>
      </c>
      <c r="Q181" s="205" t="s">
        <v>440</v>
      </c>
      <c r="R181" s="206" t="s">
        <v>446</v>
      </c>
      <c r="S181" s="207" t="s">
        <v>476</v>
      </c>
      <c r="T181" s="242" t="s">
        <v>440</v>
      </c>
      <c r="U181" s="206" t="s">
        <v>446</v>
      </c>
      <c r="V181" s="207" t="s">
        <v>476</v>
      </c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</row>
    <row r="182" spans="1:43" x14ac:dyDescent="0.2">
      <c r="B182" s="160"/>
      <c r="C182" s="161"/>
      <c r="D182" s="216" t="s">
        <v>449</v>
      </c>
      <c r="E182" s="104">
        <f>'alle Daten'!F180</f>
        <v>6728</v>
      </c>
      <c r="F182" s="104">
        <f>'alle Daten'!J180</f>
        <v>2913</v>
      </c>
      <c r="G182" s="106">
        <f>'alle Daten'!N180</f>
        <v>0.43296670630202139</v>
      </c>
      <c r="H182" s="105">
        <f>'alle Daten'!O180</f>
        <v>-4.6770577096525268E-2</v>
      </c>
      <c r="I182" s="104">
        <f>'alle Daten'!Q180</f>
        <v>36</v>
      </c>
      <c r="J182" s="141">
        <f>'alle Daten'!U180</f>
        <v>2877</v>
      </c>
      <c r="K182" s="107">
        <f>'alle Daten'!Z180</f>
        <v>2303</v>
      </c>
      <c r="L182" s="106">
        <f>'alle Daten'!AA180</f>
        <v>0.8004866180048662</v>
      </c>
      <c r="M182" s="108">
        <f>'alle Daten'!AA180-'alle Daten'!Y180</f>
        <v>1.9328909794588567E-2</v>
      </c>
      <c r="N182" s="243">
        <f>'alle Daten'!AD180</f>
        <v>483</v>
      </c>
      <c r="O182" s="106">
        <f>'alle Daten'!AE180</f>
        <v>0.16788321167883211</v>
      </c>
      <c r="P182" s="203">
        <f>'alle Daten'!AE180-'alle Daten'!AC180</f>
        <v>-5.0959080110890287E-2</v>
      </c>
      <c r="Q182" s="107">
        <f>'alle Daten'!AH180</f>
        <v>91</v>
      </c>
      <c r="R182" s="106">
        <f>'alle Daten'!AI180</f>
        <v>3.1630170316301706E-2</v>
      </c>
      <c r="S182" s="108">
        <f>'alle Daten'!AI180-'alle Daten'!AG180</f>
        <v>3.1630170316301706E-2</v>
      </c>
      <c r="T182" s="243">
        <f>'alle Daten'!AL180</f>
        <v>0</v>
      </c>
      <c r="U182" s="106">
        <f>'alle Daten'!AM180</f>
        <v>0</v>
      </c>
      <c r="V182" s="108">
        <f>'alle Daten'!AM180-'alle Daten'!AK180</f>
        <v>0</v>
      </c>
    </row>
    <row r="183" spans="1:43" x14ac:dyDescent="0.2">
      <c r="B183" s="160"/>
      <c r="C183" s="161"/>
      <c r="D183" s="216" t="s">
        <v>74</v>
      </c>
      <c r="E183" s="104">
        <f>'alle Daten'!F181</f>
        <v>9118</v>
      </c>
      <c r="F183" s="104">
        <f>'alle Daten'!J181</f>
        <v>3215</v>
      </c>
      <c r="G183" s="106">
        <f>'alle Daten'!N181</f>
        <v>0.35259925422241722</v>
      </c>
      <c r="H183" s="105">
        <f>'alle Daten'!O181</f>
        <v>-2.16030681962458E-2</v>
      </c>
      <c r="I183" s="104">
        <f>'alle Daten'!Q181</f>
        <v>28</v>
      </c>
      <c r="J183" s="141">
        <f>'alle Daten'!U181</f>
        <v>3187</v>
      </c>
      <c r="K183" s="107">
        <f>'alle Daten'!Z181</f>
        <v>2124</v>
      </c>
      <c r="L183" s="106">
        <f>'alle Daten'!AA181</f>
        <v>0.66645748352682777</v>
      </c>
      <c r="M183" s="108">
        <f>'alle Daten'!AA181-'alle Daten'!Y181</f>
        <v>-1.5695490977421511E-2</v>
      </c>
      <c r="N183" s="243">
        <f>'alle Daten'!AD181</f>
        <v>895</v>
      </c>
      <c r="O183" s="106">
        <f>'alle Daten'!AE181</f>
        <v>0.28082836523376214</v>
      </c>
      <c r="P183" s="203">
        <f>'alle Daten'!AE181-'alle Daten'!AC181</f>
        <v>-3.7018660261988579E-2</v>
      </c>
      <c r="Q183" s="107">
        <f>'alle Daten'!AH181</f>
        <v>122</v>
      </c>
      <c r="R183" s="106">
        <f>'alle Daten'!AI181</f>
        <v>3.8280514590524006E-2</v>
      </c>
      <c r="S183" s="108">
        <f>'alle Daten'!AI181-'alle Daten'!AG181</f>
        <v>3.8280514590524006E-2</v>
      </c>
      <c r="T183" s="243">
        <f>'alle Daten'!AL181</f>
        <v>46</v>
      </c>
      <c r="U183" s="106">
        <f>'alle Daten'!AM181</f>
        <v>1.4433636648886099E-2</v>
      </c>
      <c r="V183" s="108">
        <f>'alle Daten'!AM181-'alle Daten'!AK181</f>
        <v>1.4433636648886099E-2</v>
      </c>
    </row>
    <row r="184" spans="1:43" x14ac:dyDescent="0.2">
      <c r="B184" s="160"/>
      <c r="C184" s="161"/>
      <c r="D184" s="216" t="s">
        <v>124</v>
      </c>
      <c r="E184" s="104">
        <f>'alle Daten'!F182</f>
        <v>5447</v>
      </c>
      <c r="F184" s="104">
        <f>'alle Daten'!J182</f>
        <v>1616</v>
      </c>
      <c r="G184" s="106">
        <f>'alle Daten'!N182</f>
        <v>0.29667706994675969</v>
      </c>
      <c r="H184" s="105">
        <f>'alle Daten'!O182</f>
        <v>-1.0150933510457261E-2</v>
      </c>
      <c r="I184" s="104">
        <f>'alle Daten'!Q182</f>
        <v>24</v>
      </c>
      <c r="J184" s="141">
        <f>'alle Daten'!U182</f>
        <v>1592</v>
      </c>
      <c r="K184" s="107">
        <f>'alle Daten'!Z182</f>
        <v>963</v>
      </c>
      <c r="L184" s="106">
        <f>'alle Daten'!AA182</f>
        <v>0.60489949748743721</v>
      </c>
      <c r="M184" s="108">
        <f>'alle Daten'!AA182-'alle Daten'!Y182</f>
        <v>-5.9095923233799197E-2</v>
      </c>
      <c r="N184" s="243">
        <f>'alle Daten'!AD182</f>
        <v>552</v>
      </c>
      <c r="O184" s="106">
        <f>'alle Daten'!AE182</f>
        <v>0.34673366834170855</v>
      </c>
      <c r="P184" s="203">
        <f>'alle Daten'!AE182-'alle Daten'!AC182</f>
        <v>1.0729089062944952E-2</v>
      </c>
      <c r="Q184" s="107">
        <f>'alle Daten'!AH182</f>
        <v>77</v>
      </c>
      <c r="R184" s="106">
        <f>'alle Daten'!AI182</f>
        <v>4.8366834170854273E-2</v>
      </c>
      <c r="S184" s="108">
        <f>'alle Daten'!AI182-'alle Daten'!AG182</f>
        <v>4.8366834170854273E-2</v>
      </c>
      <c r="T184" s="243">
        <f>'alle Daten'!AL182</f>
        <v>0</v>
      </c>
      <c r="U184" s="106">
        <f>'alle Daten'!AM182</f>
        <v>0</v>
      </c>
      <c r="V184" s="108">
        <f>'alle Daten'!AM182-'alle Daten'!AK182</f>
        <v>0</v>
      </c>
    </row>
    <row r="185" spans="1:43" x14ac:dyDescent="0.2">
      <c r="B185" s="160"/>
      <c r="C185" s="161"/>
      <c r="D185" s="216" t="s">
        <v>160</v>
      </c>
      <c r="E185" s="104">
        <f>'alle Daten'!F183</f>
        <v>4768</v>
      </c>
      <c r="F185" s="104">
        <f>'alle Daten'!J183</f>
        <v>1889</v>
      </c>
      <c r="G185" s="106">
        <f>'alle Daten'!N183</f>
        <v>0.39618288590604028</v>
      </c>
      <c r="H185" s="105">
        <f>'alle Daten'!O183</f>
        <v>2.1835234360476241E-2</v>
      </c>
      <c r="I185" s="104">
        <f>'alle Daten'!Q183</f>
        <v>17</v>
      </c>
      <c r="J185" s="141">
        <f>'alle Daten'!U183</f>
        <v>1872</v>
      </c>
      <c r="K185" s="107">
        <f>'alle Daten'!Z183</f>
        <v>1358</v>
      </c>
      <c r="L185" s="106">
        <f>'alle Daten'!AA183</f>
        <v>0.7254273504273504</v>
      </c>
      <c r="M185" s="108">
        <f>'alle Daten'!AA183-'alle Daten'!Y183</f>
        <v>-2.9597092810020542E-2</v>
      </c>
      <c r="N185" s="243">
        <f>'alle Daten'!AD183</f>
        <v>446</v>
      </c>
      <c r="O185" s="106">
        <f>'alle Daten'!AE183</f>
        <v>0.23824786324786323</v>
      </c>
      <c r="P185" s="203">
        <f>'alle Daten'!AE183-'alle Daten'!AC183</f>
        <v>-6.7276935147657646E-3</v>
      </c>
      <c r="Q185" s="107">
        <f>'alle Daten'!AH183</f>
        <v>68</v>
      </c>
      <c r="R185" s="106">
        <f>'alle Daten'!AI183</f>
        <v>3.6324786324786328E-2</v>
      </c>
      <c r="S185" s="108">
        <f>'alle Daten'!AI183-'alle Daten'!AG183</f>
        <v>3.6324786324786328E-2</v>
      </c>
      <c r="T185" s="243">
        <f>'alle Daten'!AL183</f>
        <v>0</v>
      </c>
      <c r="U185" s="106">
        <f>'alle Daten'!AM183</f>
        <v>0</v>
      </c>
      <c r="V185" s="108">
        <f>'alle Daten'!AM183-'alle Daten'!AK183</f>
        <v>0</v>
      </c>
    </row>
    <row r="186" spans="1:43" x14ac:dyDescent="0.2">
      <c r="B186" s="160"/>
      <c r="C186" s="161"/>
      <c r="D186" s="216" t="s">
        <v>441</v>
      </c>
      <c r="E186" s="104">
        <f>'alle Daten'!F184</f>
        <v>11111</v>
      </c>
      <c r="F186" s="104">
        <f>'alle Daten'!J184</f>
        <v>3908</v>
      </c>
      <c r="G186" s="106">
        <f>'alle Daten'!N184</f>
        <v>0.35172351723517237</v>
      </c>
      <c r="H186" s="105">
        <f>'alle Daten'!O184</f>
        <v>-3.416683550600913E-2</v>
      </c>
      <c r="I186" s="104">
        <f>'alle Daten'!Q184</f>
        <v>41</v>
      </c>
      <c r="J186" s="141">
        <f>'alle Daten'!U184</f>
        <v>3867</v>
      </c>
      <c r="K186" s="107">
        <f>'alle Daten'!Z184</f>
        <v>3069</v>
      </c>
      <c r="L186" s="106">
        <f>'alle Daten'!AA184</f>
        <v>0.79363847944142751</v>
      </c>
      <c r="M186" s="108">
        <f>'alle Daten'!AA184-'alle Daten'!Y184</f>
        <v>-4.3853091698154434E-2</v>
      </c>
      <c r="N186" s="243">
        <f>'alle Daten'!AD184</f>
        <v>572</v>
      </c>
      <c r="O186" s="106">
        <f>'alle Daten'!AE184</f>
        <v>0.14791828290664599</v>
      </c>
      <c r="P186" s="203">
        <f>'alle Daten'!AE184-'alle Daten'!AC184</f>
        <v>-1.4590145953772088E-2</v>
      </c>
      <c r="Q186" s="107">
        <f>'alle Daten'!AH184</f>
        <v>226</v>
      </c>
      <c r="R186" s="106">
        <f>'alle Daten'!AI184</f>
        <v>5.8443237651926556E-2</v>
      </c>
      <c r="S186" s="108">
        <f>'alle Daten'!AI184-'alle Daten'!AG184</f>
        <v>5.8443237651926556E-2</v>
      </c>
      <c r="T186" s="243">
        <f>'alle Daten'!AL184</f>
        <v>0</v>
      </c>
      <c r="U186" s="106">
        <f>'alle Daten'!AM184</f>
        <v>0</v>
      </c>
      <c r="V186" s="108">
        <f>'alle Daten'!AM184-'alle Daten'!AK184</f>
        <v>0</v>
      </c>
    </row>
    <row r="187" spans="1:43" x14ac:dyDescent="0.2">
      <c r="B187" s="160"/>
      <c r="C187" s="161"/>
      <c r="D187" s="216" t="s">
        <v>268</v>
      </c>
      <c r="E187" s="104">
        <f>'alle Daten'!F185</f>
        <v>9838</v>
      </c>
      <c r="F187" s="104">
        <f>'alle Daten'!J185</f>
        <v>4299</v>
      </c>
      <c r="G187" s="106">
        <f>'alle Daten'!N185</f>
        <v>0.43697906078471233</v>
      </c>
      <c r="H187" s="105">
        <f>'alle Daten'!O185</f>
        <v>5.4582698571171151E-3</v>
      </c>
      <c r="I187" s="104">
        <f>'alle Daten'!Q185</f>
        <v>52</v>
      </c>
      <c r="J187" s="141">
        <f>'alle Daten'!U185</f>
        <v>4247</v>
      </c>
      <c r="K187" s="107">
        <f>'alle Daten'!Z185</f>
        <v>3164</v>
      </c>
      <c r="L187" s="106">
        <f>'alle Daten'!AA185</f>
        <v>0.74499646809512599</v>
      </c>
      <c r="M187" s="108">
        <f>'alle Daten'!AA185-'alle Daten'!Y185</f>
        <v>6.2619418914798164E-2</v>
      </c>
      <c r="N187" s="243">
        <f>'alle Daten'!AD185</f>
        <v>1024</v>
      </c>
      <c r="O187" s="106">
        <f>'alle Daten'!AE185</f>
        <v>0.24111137273369437</v>
      </c>
      <c r="P187" s="203">
        <f>'alle Daten'!AE185-'alle Daten'!AC185</f>
        <v>-7.6511578085977749E-2</v>
      </c>
      <c r="Q187" s="107">
        <f>'alle Daten'!AH185</f>
        <v>59</v>
      </c>
      <c r="R187" s="106">
        <f>'alle Daten'!AI185</f>
        <v>1.3892159171179657E-2</v>
      </c>
      <c r="S187" s="108">
        <f>'alle Daten'!AI185-'alle Daten'!AG185</f>
        <v>1.3892159171179657E-2</v>
      </c>
      <c r="T187" s="243">
        <f>'alle Daten'!AL185</f>
        <v>0</v>
      </c>
      <c r="U187" s="106">
        <f>'alle Daten'!AM185</f>
        <v>0</v>
      </c>
      <c r="V187" s="108">
        <f>'alle Daten'!AM185-'alle Daten'!AK185</f>
        <v>0</v>
      </c>
    </row>
    <row r="188" spans="1:43" ht="13.5" thickBot="1" x14ac:dyDescent="0.25">
      <c r="B188" s="160"/>
      <c r="C188" s="161"/>
      <c r="D188" s="217" t="s">
        <v>328</v>
      </c>
      <c r="E188" s="218">
        <f>'alle Daten'!F186</f>
        <v>13599</v>
      </c>
      <c r="F188" s="218">
        <f>'alle Daten'!J186</f>
        <v>5124</v>
      </c>
      <c r="G188" s="209">
        <f>'alle Daten'!N186</f>
        <v>0.37679241120670637</v>
      </c>
      <c r="H188" s="219">
        <f>'alle Daten'!O186</f>
        <v>-2.2539948484509964E-2</v>
      </c>
      <c r="I188" s="218">
        <f>'alle Daten'!Q186</f>
        <v>29</v>
      </c>
      <c r="J188" s="220">
        <f>'alle Daten'!U186</f>
        <v>5095</v>
      </c>
      <c r="K188" s="208">
        <f>'alle Daten'!Z186</f>
        <v>3486</v>
      </c>
      <c r="L188" s="209">
        <f>'alle Daten'!AA186</f>
        <v>0.68420019627085382</v>
      </c>
      <c r="M188" s="210">
        <f>'alle Daten'!AA186-'alle Daten'!Y186</f>
        <v>-3.9189035856242338E-2</v>
      </c>
      <c r="N188" s="244">
        <f>'alle Daten'!AD186</f>
        <v>1289</v>
      </c>
      <c r="O188" s="209">
        <f>'alle Daten'!AE186</f>
        <v>0.25299313052011774</v>
      </c>
      <c r="P188" s="222">
        <f>'alle Daten'!AE186-'alle Daten'!AC186</f>
        <v>-2.3617637352786047E-2</v>
      </c>
      <c r="Q188" s="208">
        <f>'alle Daten'!AH186</f>
        <v>224</v>
      </c>
      <c r="R188" s="209">
        <f>'alle Daten'!AI186</f>
        <v>4.396467124631992E-2</v>
      </c>
      <c r="S188" s="210">
        <f>'alle Daten'!AI186-'alle Daten'!AG186</f>
        <v>4.396467124631992E-2</v>
      </c>
      <c r="T188" s="244">
        <f>'alle Daten'!AL186</f>
        <v>96</v>
      </c>
      <c r="U188" s="209">
        <f>'alle Daten'!AM186</f>
        <v>1.8842001962708538E-2</v>
      </c>
      <c r="V188" s="210">
        <f>'alle Daten'!AM186-'alle Daten'!AK186</f>
        <v>1.8842001962708538E-2</v>
      </c>
    </row>
    <row r="189" spans="1:43" ht="13.5" thickBot="1" x14ac:dyDescent="0.25">
      <c r="K189" s="174" t="s">
        <v>470</v>
      </c>
      <c r="T189" s="1"/>
      <c r="U189" s="1"/>
      <c r="V189" s="1"/>
    </row>
    <row r="190" spans="1:43" s="150" customFormat="1" ht="13.5" thickBot="1" x14ac:dyDescent="0.25">
      <c r="A190" s="148"/>
      <c r="B190" s="149"/>
      <c r="C190" s="149"/>
      <c r="D190" s="211" t="s">
        <v>453</v>
      </c>
      <c r="E190" s="212">
        <f>'alle Daten'!F188</f>
        <v>60609</v>
      </c>
      <c r="F190" s="212">
        <f>'alle Daten'!J188</f>
        <v>22964</v>
      </c>
      <c r="G190" s="201">
        <f>'alle Daten'!N188</f>
        <v>0.37888762395023839</v>
      </c>
      <c r="H190" s="213">
        <f>'alle Daten'!O188</f>
        <v>-1.8090935078896919E-2</v>
      </c>
      <c r="I190" s="212">
        <f>'alle Daten'!Q188</f>
        <v>227</v>
      </c>
      <c r="J190" s="212">
        <f>'alle Daten'!U188</f>
        <v>22737</v>
      </c>
      <c r="K190" s="212">
        <f>'alle Daten'!Z188</f>
        <v>16467</v>
      </c>
      <c r="L190" s="201">
        <f>'alle Daten'!AA188</f>
        <v>0.72423802612481858</v>
      </c>
      <c r="M190" s="213">
        <f>'alle Daten'!AA188-'alle Daten'!Y188</f>
        <v>-1.2427307741634808E-2</v>
      </c>
      <c r="N190" s="212">
        <f>'alle Daten'!AD188</f>
        <v>5261</v>
      </c>
      <c r="O190" s="201">
        <f>'alle Daten'!AE188</f>
        <v>0.23138496723402383</v>
      </c>
      <c r="P190" s="213">
        <f>'alle Daten'!AE188-'alle Daten'!AC188</f>
        <v>-3.1949698899522733E-2</v>
      </c>
      <c r="Q190" s="212">
        <f>'alle Daten'!AH188</f>
        <v>867</v>
      </c>
      <c r="R190" s="201">
        <f>'alle Daten'!AI188</f>
        <v>3.8131679641113601E-2</v>
      </c>
      <c r="S190" s="213">
        <f>'alle Daten'!AI188-'alle Daten'!AG188</f>
        <v>3.8131679641113601E-2</v>
      </c>
      <c r="T190" s="212">
        <f>'alle Daten'!AL188</f>
        <v>142</v>
      </c>
      <c r="U190" s="201">
        <f>'alle Daten'!AM188</f>
        <v>6.2453270000439815E-3</v>
      </c>
      <c r="V190" s="202">
        <f>'alle Daten'!AM188-'alle Daten'!AK188</f>
        <v>6.2453270000439815E-3</v>
      </c>
    </row>
    <row r="191" spans="1:43" x14ac:dyDescent="0.2">
      <c r="B191" s="149"/>
      <c r="T191" s="1"/>
      <c r="U191" s="1"/>
      <c r="V191" s="1"/>
    </row>
    <row r="192" spans="1:43" ht="13.5" thickBot="1" x14ac:dyDescent="0.25">
      <c r="B192" s="149"/>
      <c r="T192" s="1"/>
      <c r="U192" s="1"/>
      <c r="V192" s="1"/>
    </row>
    <row r="193" spans="1:22" ht="20.25" x14ac:dyDescent="0.2">
      <c r="B193" s="149"/>
      <c r="K193" s="308" t="s">
        <v>354</v>
      </c>
      <c r="L193" s="309"/>
      <c r="M193" s="310"/>
      <c r="N193" s="308" t="s">
        <v>353</v>
      </c>
      <c r="O193" s="309"/>
      <c r="P193" s="310"/>
      <c r="Q193" s="308" t="s">
        <v>463</v>
      </c>
      <c r="R193" s="309"/>
      <c r="S193" s="310"/>
      <c r="T193" s="308" t="s">
        <v>463</v>
      </c>
      <c r="U193" s="309"/>
      <c r="V193" s="310"/>
    </row>
    <row r="194" spans="1:22" ht="8.25" customHeight="1" thickBot="1" x14ac:dyDescent="0.25">
      <c r="B194" s="149"/>
      <c r="K194" s="145"/>
      <c r="L194" s="146"/>
      <c r="M194" s="147"/>
      <c r="N194" s="145"/>
      <c r="O194" s="146"/>
      <c r="P194" s="147"/>
      <c r="Q194" s="145"/>
      <c r="R194" s="146"/>
      <c r="S194" s="147"/>
      <c r="T194" s="145"/>
      <c r="U194" s="146"/>
      <c r="V194" s="147"/>
    </row>
    <row r="195" spans="1:22" ht="25.5" x14ac:dyDescent="0.2">
      <c r="A195" s="132"/>
      <c r="B195" s="149"/>
      <c r="C195" s="160"/>
      <c r="D195" s="205" t="s">
        <v>454</v>
      </c>
      <c r="E195" s="206"/>
      <c r="F195" s="206" t="s">
        <v>452</v>
      </c>
      <c r="G195" s="206"/>
      <c r="H195" s="206"/>
      <c r="I195" s="206" t="s">
        <v>444</v>
      </c>
      <c r="J195" s="215" t="s">
        <v>443</v>
      </c>
      <c r="K195" s="205" t="s">
        <v>440</v>
      </c>
      <c r="L195" s="206"/>
      <c r="M195" s="207"/>
      <c r="N195" s="205" t="s">
        <v>440</v>
      </c>
      <c r="O195" s="206"/>
      <c r="P195" s="207"/>
      <c r="Q195" s="205" t="s">
        <v>440</v>
      </c>
      <c r="R195" s="206"/>
      <c r="S195" s="207"/>
      <c r="T195" s="242" t="s">
        <v>440</v>
      </c>
      <c r="U195" s="206"/>
      <c r="V195" s="207"/>
    </row>
    <row r="196" spans="1:22" x14ac:dyDescent="0.2">
      <c r="B196" s="149"/>
      <c r="C196" s="161"/>
      <c r="D196" s="216" t="s">
        <v>449</v>
      </c>
      <c r="E196" s="104"/>
      <c r="F196" s="104">
        <f>'alle Daten'!J192</f>
        <v>0</v>
      </c>
      <c r="G196" s="106"/>
      <c r="H196" s="105"/>
      <c r="I196" s="104">
        <f>'alle Daten'!Q192</f>
        <v>0</v>
      </c>
      <c r="J196" s="141">
        <f>'alle Daten'!U192</f>
        <v>0</v>
      </c>
      <c r="K196" s="107">
        <f>'alle Daten'!Z192</f>
        <v>0</v>
      </c>
      <c r="L196" s="106"/>
      <c r="M196" s="108"/>
      <c r="N196" s="107">
        <f>'alle Daten'!AD192</f>
        <v>0</v>
      </c>
      <c r="O196" s="106"/>
      <c r="P196" s="108"/>
      <c r="Q196" s="107">
        <f>'alle Daten'!AH192</f>
        <v>0</v>
      </c>
      <c r="R196" s="106"/>
      <c r="S196" s="108"/>
      <c r="T196" s="243">
        <f>'alle Daten'!AL192</f>
        <v>0</v>
      </c>
      <c r="U196" s="106"/>
      <c r="V196" s="108"/>
    </row>
    <row r="197" spans="1:22" x14ac:dyDescent="0.2">
      <c r="B197" s="149"/>
      <c r="C197" s="161"/>
      <c r="D197" s="216" t="s">
        <v>74</v>
      </c>
      <c r="E197" s="104"/>
      <c r="F197" s="104">
        <f>'alle Daten'!J193</f>
        <v>0</v>
      </c>
      <c r="G197" s="106"/>
      <c r="H197" s="105"/>
      <c r="I197" s="104">
        <f>'alle Daten'!Q193</f>
        <v>0</v>
      </c>
      <c r="J197" s="141">
        <f>'alle Daten'!U193</f>
        <v>0</v>
      </c>
      <c r="K197" s="107">
        <f>'alle Daten'!Z193</f>
        <v>0</v>
      </c>
      <c r="L197" s="106"/>
      <c r="M197" s="108"/>
      <c r="N197" s="107">
        <f>'alle Daten'!AD193</f>
        <v>0</v>
      </c>
      <c r="O197" s="106"/>
      <c r="P197" s="108"/>
      <c r="Q197" s="107">
        <f>'alle Daten'!AH193</f>
        <v>0</v>
      </c>
      <c r="R197" s="106"/>
      <c r="S197" s="108"/>
      <c r="T197" s="243">
        <f>'alle Daten'!AL193</f>
        <v>0</v>
      </c>
      <c r="U197" s="106"/>
      <c r="V197" s="108"/>
    </row>
    <row r="198" spans="1:22" x14ac:dyDescent="0.2">
      <c r="B198" s="149"/>
      <c r="C198" s="161"/>
      <c r="D198" s="216" t="s">
        <v>124</v>
      </c>
      <c r="E198" s="104"/>
      <c r="F198" s="104">
        <f>'alle Daten'!J194</f>
        <v>0</v>
      </c>
      <c r="G198" s="106"/>
      <c r="H198" s="105"/>
      <c r="I198" s="104">
        <f>'alle Daten'!Q194</f>
        <v>0</v>
      </c>
      <c r="J198" s="141">
        <f>'alle Daten'!U194</f>
        <v>0</v>
      </c>
      <c r="K198" s="107">
        <f>'alle Daten'!Z194</f>
        <v>0</v>
      </c>
      <c r="L198" s="106"/>
      <c r="M198" s="108"/>
      <c r="N198" s="107">
        <f>'alle Daten'!AD194</f>
        <v>0</v>
      </c>
      <c r="O198" s="106"/>
      <c r="P198" s="108"/>
      <c r="Q198" s="107">
        <f>'alle Daten'!AH194</f>
        <v>0</v>
      </c>
      <c r="R198" s="106"/>
      <c r="S198" s="108"/>
      <c r="T198" s="243">
        <f>'alle Daten'!AL194</f>
        <v>0</v>
      </c>
      <c r="U198" s="106"/>
      <c r="V198" s="108"/>
    </row>
    <row r="199" spans="1:22" x14ac:dyDescent="0.2">
      <c r="B199" s="149"/>
      <c r="C199" s="161"/>
      <c r="D199" s="216" t="s">
        <v>160</v>
      </c>
      <c r="E199" s="104"/>
      <c r="F199" s="104">
        <f>'alle Daten'!J195</f>
        <v>0</v>
      </c>
      <c r="G199" s="106"/>
      <c r="H199" s="105"/>
      <c r="I199" s="104">
        <f>'alle Daten'!Q195</f>
        <v>0</v>
      </c>
      <c r="J199" s="141">
        <f>'alle Daten'!U195</f>
        <v>0</v>
      </c>
      <c r="K199" s="107">
        <f>'alle Daten'!Z195</f>
        <v>0</v>
      </c>
      <c r="L199" s="106"/>
      <c r="M199" s="108"/>
      <c r="N199" s="107">
        <f>'alle Daten'!AD195</f>
        <v>0</v>
      </c>
      <c r="O199" s="106"/>
      <c r="P199" s="108"/>
      <c r="Q199" s="107">
        <f>'alle Daten'!AH195</f>
        <v>0</v>
      </c>
      <c r="R199" s="106"/>
      <c r="S199" s="108"/>
      <c r="T199" s="243">
        <f>'alle Daten'!AL195</f>
        <v>0</v>
      </c>
      <c r="U199" s="106"/>
      <c r="V199" s="108"/>
    </row>
    <row r="200" spans="1:22" x14ac:dyDescent="0.2">
      <c r="B200" s="149"/>
      <c r="C200" s="161"/>
      <c r="D200" s="216" t="s">
        <v>441</v>
      </c>
      <c r="E200" s="104"/>
      <c r="F200" s="104">
        <f>'alle Daten'!J196</f>
        <v>0</v>
      </c>
      <c r="G200" s="106"/>
      <c r="H200" s="105"/>
      <c r="I200" s="104">
        <f>'alle Daten'!Q196</f>
        <v>0</v>
      </c>
      <c r="J200" s="141">
        <f>'alle Daten'!U196</f>
        <v>0</v>
      </c>
      <c r="K200" s="107">
        <f>'alle Daten'!Z196</f>
        <v>0</v>
      </c>
      <c r="L200" s="106"/>
      <c r="M200" s="108"/>
      <c r="N200" s="107">
        <f>'alle Daten'!AD196</f>
        <v>0</v>
      </c>
      <c r="O200" s="106"/>
      <c r="P200" s="108"/>
      <c r="Q200" s="107">
        <f>'alle Daten'!AH196</f>
        <v>0</v>
      </c>
      <c r="R200" s="106"/>
      <c r="S200" s="108"/>
      <c r="T200" s="243">
        <f>'alle Daten'!AL196</f>
        <v>0</v>
      </c>
      <c r="U200" s="106"/>
      <c r="V200" s="108"/>
    </row>
    <row r="201" spans="1:22" x14ac:dyDescent="0.2">
      <c r="B201" s="149"/>
      <c r="C201" s="161"/>
      <c r="D201" s="216" t="s">
        <v>268</v>
      </c>
      <c r="E201" s="104"/>
      <c r="F201" s="104">
        <f>'alle Daten'!J197</f>
        <v>0</v>
      </c>
      <c r="G201" s="106"/>
      <c r="H201" s="105"/>
      <c r="I201" s="104">
        <f>'alle Daten'!Q197</f>
        <v>0</v>
      </c>
      <c r="J201" s="141">
        <f>'alle Daten'!U197</f>
        <v>0</v>
      </c>
      <c r="K201" s="107">
        <f>'alle Daten'!Z197</f>
        <v>0</v>
      </c>
      <c r="L201" s="106"/>
      <c r="M201" s="108"/>
      <c r="N201" s="107">
        <f>'alle Daten'!AD197</f>
        <v>0</v>
      </c>
      <c r="O201" s="106"/>
      <c r="P201" s="108"/>
      <c r="Q201" s="107">
        <f>'alle Daten'!AH197</f>
        <v>0</v>
      </c>
      <c r="R201" s="106"/>
      <c r="S201" s="108"/>
      <c r="T201" s="243">
        <f>'alle Daten'!AL197</f>
        <v>0</v>
      </c>
      <c r="U201" s="106"/>
      <c r="V201" s="108"/>
    </row>
    <row r="202" spans="1:22" ht="13.5" thickBot="1" x14ac:dyDescent="0.25">
      <c r="B202" s="149"/>
      <c r="C202" s="161"/>
      <c r="D202" s="217" t="s">
        <v>328</v>
      </c>
      <c r="E202" s="218"/>
      <c r="F202" s="218">
        <f>'alle Daten'!J198</f>
        <v>0</v>
      </c>
      <c r="G202" s="209"/>
      <c r="H202" s="219"/>
      <c r="I202" s="218">
        <f>'alle Daten'!Q198</f>
        <v>0</v>
      </c>
      <c r="J202" s="220">
        <f>'alle Daten'!U198</f>
        <v>0</v>
      </c>
      <c r="K202" s="208">
        <f>'alle Daten'!Z198</f>
        <v>0</v>
      </c>
      <c r="L202" s="209"/>
      <c r="M202" s="210"/>
      <c r="N202" s="208">
        <f>'alle Daten'!AD198</f>
        <v>0</v>
      </c>
      <c r="O202" s="209"/>
      <c r="P202" s="210"/>
      <c r="Q202" s="208">
        <f>'alle Daten'!AH198</f>
        <v>0</v>
      </c>
      <c r="R202" s="209"/>
      <c r="S202" s="210"/>
      <c r="T202" s="244">
        <f>'alle Daten'!AL198</f>
        <v>0</v>
      </c>
      <c r="U202" s="209"/>
      <c r="V202" s="210"/>
    </row>
    <row r="203" spans="1:22" ht="13.5" thickBot="1" x14ac:dyDescent="0.25">
      <c r="B203" s="149"/>
      <c r="T203" s="1"/>
      <c r="U203" s="1"/>
      <c r="V203" s="1"/>
    </row>
    <row r="204" spans="1:22" ht="13.5" thickBot="1" x14ac:dyDescent="0.25">
      <c r="A204" s="148"/>
      <c r="B204" s="149"/>
      <c r="C204" s="149"/>
      <c r="D204" s="211" t="s">
        <v>453</v>
      </c>
      <c r="E204" s="212"/>
      <c r="F204" s="212">
        <f>'alle Daten'!J200</f>
        <v>0</v>
      </c>
      <c r="G204" s="201"/>
      <c r="H204" s="213"/>
      <c r="I204" s="212">
        <f>'alle Daten'!Q200</f>
        <v>0</v>
      </c>
      <c r="J204" s="212">
        <f>'alle Daten'!U200</f>
        <v>0</v>
      </c>
      <c r="K204" s="212">
        <f>'alle Daten'!Z200</f>
        <v>0</v>
      </c>
      <c r="L204" s="201"/>
      <c r="M204" s="213"/>
      <c r="N204" s="212">
        <f>'alle Daten'!AD200</f>
        <v>0</v>
      </c>
      <c r="O204" s="201"/>
      <c r="P204" s="213"/>
      <c r="Q204" s="212">
        <f>'alle Daten'!AH200</f>
        <v>0</v>
      </c>
      <c r="R204" s="201"/>
      <c r="S204" s="213"/>
      <c r="T204" s="212">
        <f>'alle Daten'!AL200</f>
        <v>0</v>
      </c>
      <c r="U204" s="201"/>
      <c r="V204" s="202"/>
    </row>
    <row r="205" spans="1:22" x14ac:dyDescent="0.2">
      <c r="B205" s="149"/>
      <c r="T205" s="1"/>
      <c r="U205" s="1"/>
      <c r="V205" s="1"/>
    </row>
    <row r="206" spans="1:22" ht="13.5" thickBot="1" x14ac:dyDescent="0.25">
      <c r="B206" s="149"/>
      <c r="T206" s="1"/>
      <c r="U206" s="1"/>
      <c r="V206" s="1"/>
    </row>
    <row r="207" spans="1:22" ht="20.25" x14ac:dyDescent="0.2">
      <c r="B207" s="149"/>
      <c r="K207" s="308" t="s">
        <v>354</v>
      </c>
      <c r="L207" s="309"/>
      <c r="M207" s="310"/>
      <c r="N207" s="308" t="s">
        <v>353</v>
      </c>
      <c r="O207" s="309"/>
      <c r="P207" s="310"/>
      <c r="Q207" s="308" t="s">
        <v>463</v>
      </c>
      <c r="R207" s="309"/>
      <c r="S207" s="310"/>
      <c r="T207" s="308" t="s">
        <v>463</v>
      </c>
      <c r="U207" s="309"/>
      <c r="V207" s="310"/>
    </row>
    <row r="208" spans="1:22" ht="20.25" customHeight="1" thickBot="1" x14ac:dyDescent="0.25">
      <c r="B208" s="149"/>
      <c r="K208" s="223" t="s">
        <v>459</v>
      </c>
      <c r="L208" s="169">
        <f>Eingabe2018!G2</f>
        <v>24</v>
      </c>
      <c r="M208" s="170">
        <f>Eingabe2018!G3</f>
        <v>0.72423802612481858</v>
      </c>
      <c r="N208" s="223" t="s">
        <v>459</v>
      </c>
      <c r="O208" s="169">
        <f>Eingabe2018!H2</f>
        <v>8</v>
      </c>
      <c r="P208" s="170">
        <f>Eingabe2018!H3</f>
        <v>0.23138496723402383</v>
      </c>
      <c r="Q208" s="223" t="s">
        <v>459</v>
      </c>
      <c r="R208" s="169">
        <f>Eingabe2018!I2</f>
        <v>0</v>
      </c>
      <c r="S208" s="170">
        <f>Eingabe2018!I3</f>
        <v>3.8131679641113601E-2</v>
      </c>
      <c r="T208" s="223" t="s">
        <v>459</v>
      </c>
      <c r="U208" s="169">
        <f>Eingabe2018!L2</f>
        <v>0</v>
      </c>
      <c r="V208" s="170">
        <f>Eingabe2018!L3</f>
        <v>0</v>
      </c>
    </row>
    <row r="209" spans="2:22" ht="25.5" x14ac:dyDescent="0.2">
      <c r="B209" s="149"/>
      <c r="D209" s="205" t="s">
        <v>457</v>
      </c>
      <c r="E209" s="206" t="s">
        <v>448</v>
      </c>
      <c r="F209" s="206" t="s">
        <v>452</v>
      </c>
      <c r="G209" s="206" t="s">
        <v>451</v>
      </c>
      <c r="H209" s="206" t="s">
        <v>476</v>
      </c>
      <c r="I209" s="206" t="s">
        <v>444</v>
      </c>
      <c r="J209" s="215" t="s">
        <v>443</v>
      </c>
      <c r="K209" s="205" t="s">
        <v>440</v>
      </c>
      <c r="L209" s="206" t="s">
        <v>446</v>
      </c>
      <c r="M209" s="207" t="s">
        <v>476</v>
      </c>
      <c r="N209" s="242" t="s">
        <v>440</v>
      </c>
      <c r="O209" s="206" t="s">
        <v>446</v>
      </c>
      <c r="P209" s="215" t="s">
        <v>476</v>
      </c>
      <c r="Q209" s="205" t="s">
        <v>440</v>
      </c>
      <c r="R209" s="206" t="s">
        <v>446</v>
      </c>
      <c r="S209" s="207" t="s">
        <v>476</v>
      </c>
      <c r="T209" s="242" t="s">
        <v>440</v>
      </c>
      <c r="U209" s="206" t="s">
        <v>446</v>
      </c>
      <c r="V209" s="207" t="s">
        <v>476</v>
      </c>
    </row>
    <row r="210" spans="2:22" x14ac:dyDescent="0.2">
      <c r="B210" s="149"/>
      <c r="D210" s="216" t="s">
        <v>449</v>
      </c>
      <c r="E210" s="104">
        <f>E182</f>
        <v>6728</v>
      </c>
      <c r="F210" s="104">
        <f>F182+F196</f>
        <v>2913</v>
      </c>
      <c r="G210" s="106">
        <f>'alle Daten'!N204</f>
        <v>0.43296670630202139</v>
      </c>
      <c r="H210" s="105">
        <f>'alle Daten'!O204</f>
        <v>-8.0308866643758359E-2</v>
      </c>
      <c r="I210" s="104">
        <f>'alle Daten'!Q204</f>
        <v>36</v>
      </c>
      <c r="J210" s="141">
        <f>'alle Daten'!U204</f>
        <v>2877</v>
      </c>
      <c r="K210" s="107">
        <f>'alle Daten'!Z204</f>
        <v>2303</v>
      </c>
      <c r="L210" s="106">
        <f>'alle Daten'!AA204</f>
        <v>0.8004866180048662</v>
      </c>
      <c r="M210" s="108">
        <f>'alle Daten'!AA204-'alle Daten'!Y204</f>
        <v>3.5715773167759646E-2</v>
      </c>
      <c r="N210" s="243">
        <f>'alle Daten'!AD204</f>
        <v>483</v>
      </c>
      <c r="O210" s="106">
        <f>'alle Daten'!AE204</f>
        <v>0.16788321167883211</v>
      </c>
      <c r="P210" s="203">
        <f>'alle Daten'!AE204-'alle Daten'!AC204</f>
        <v>-6.734594348406131E-2</v>
      </c>
      <c r="Q210" s="107">
        <f>'alle Daten'!AH204</f>
        <v>91</v>
      </c>
      <c r="R210" s="106">
        <f>'alle Daten'!AI204</f>
        <v>3.1630170316301706E-2</v>
      </c>
      <c r="S210" s="108">
        <f>'alle Daten'!AI204-'alle Daten'!AG204</f>
        <v>3.1630170316301706E-2</v>
      </c>
      <c r="T210" s="243">
        <f>'alle Daten'!AL204</f>
        <v>0</v>
      </c>
      <c r="U210" s="106">
        <f>'alle Daten'!AM204</f>
        <v>0</v>
      </c>
      <c r="V210" s="108">
        <f>'alle Daten'!AM204-'alle Daten'!AK204</f>
        <v>0</v>
      </c>
    </row>
    <row r="211" spans="2:22" x14ac:dyDescent="0.2">
      <c r="B211" s="149"/>
      <c r="D211" s="216" t="s">
        <v>74</v>
      </c>
      <c r="E211" s="104">
        <f t="shared" ref="E211:E216" si="0">E183</f>
        <v>9118</v>
      </c>
      <c r="F211" s="104">
        <f t="shared" ref="F211:F216" si="1">F183+F197</f>
        <v>3215</v>
      </c>
      <c r="G211" s="106">
        <f>'alle Daten'!N205</f>
        <v>0.35259925422241722</v>
      </c>
      <c r="H211" s="105">
        <f>'alle Daten'!O205</f>
        <v>-4.0119649428592308E-2</v>
      </c>
      <c r="I211" s="104">
        <f>'alle Daten'!Q205</f>
        <v>28</v>
      </c>
      <c r="J211" s="141">
        <f>'alle Daten'!U205</f>
        <v>3187</v>
      </c>
      <c r="K211" s="107">
        <f>'alle Daten'!Z205</f>
        <v>2124</v>
      </c>
      <c r="L211" s="106">
        <f>'alle Daten'!AA205</f>
        <v>0.66645748352682777</v>
      </c>
      <c r="M211" s="108">
        <f>'alle Daten'!AA205-'alle Daten'!Y205</f>
        <v>-1.3618110425656083E-2</v>
      </c>
      <c r="N211" s="243">
        <f>'alle Daten'!AD205</f>
        <v>895</v>
      </c>
      <c r="O211" s="106">
        <f>'alle Daten'!AE205</f>
        <v>0.28082836523376214</v>
      </c>
      <c r="P211" s="203">
        <f>'alle Daten'!AE205-'alle Daten'!AC205</f>
        <v>-3.9096040813754063E-2</v>
      </c>
      <c r="Q211" s="107">
        <f>'alle Daten'!AH205</f>
        <v>122</v>
      </c>
      <c r="R211" s="106">
        <f>'alle Daten'!AI205</f>
        <v>3.8280514590524006E-2</v>
      </c>
      <c r="S211" s="108">
        <f>'alle Daten'!AI205-'alle Daten'!AG205</f>
        <v>3.8280514590524006E-2</v>
      </c>
      <c r="T211" s="243">
        <f>'alle Daten'!AL205</f>
        <v>46</v>
      </c>
      <c r="U211" s="106">
        <f>'alle Daten'!AM205</f>
        <v>1.4433636648886099E-2</v>
      </c>
      <c r="V211" s="108">
        <f>'alle Daten'!AM205-'alle Daten'!AK205</f>
        <v>1.4433636648886099E-2</v>
      </c>
    </row>
    <row r="212" spans="2:22" x14ac:dyDescent="0.2">
      <c r="B212" s="149"/>
      <c r="D212" s="216" t="s">
        <v>124</v>
      </c>
      <c r="E212" s="104">
        <f t="shared" si="0"/>
        <v>5447</v>
      </c>
      <c r="F212" s="104">
        <f t="shared" si="1"/>
        <v>1616</v>
      </c>
      <c r="G212" s="106">
        <f>'alle Daten'!N206</f>
        <v>0.29667706994675969</v>
      </c>
      <c r="H212" s="105">
        <f>'alle Daten'!O206</f>
        <v>-3.469717378703463E-2</v>
      </c>
      <c r="I212" s="104">
        <f>'alle Daten'!Q206</f>
        <v>24</v>
      </c>
      <c r="J212" s="141">
        <f>'alle Daten'!U206</f>
        <v>1592</v>
      </c>
      <c r="K212" s="107">
        <f>'alle Daten'!Z206</f>
        <v>963</v>
      </c>
      <c r="L212" s="106">
        <f>'alle Daten'!AA206</f>
        <v>0.60489949748743721</v>
      </c>
      <c r="M212" s="108">
        <f>'alle Daten'!AA206-'alle Daten'!Y206</f>
        <v>-4.3591767732255704E-2</v>
      </c>
      <c r="N212" s="243">
        <f>'alle Daten'!AD206</f>
        <v>552</v>
      </c>
      <c r="O212" s="106">
        <f>'alle Daten'!AE206</f>
        <v>0.34673366834170855</v>
      </c>
      <c r="P212" s="203">
        <f>'alle Daten'!AE206-'alle Daten'!AC206</f>
        <v>-4.7750664385984853E-3</v>
      </c>
      <c r="Q212" s="107">
        <f>'alle Daten'!AH206</f>
        <v>77</v>
      </c>
      <c r="R212" s="106">
        <f>'alle Daten'!AI206</f>
        <v>4.8366834170854273E-2</v>
      </c>
      <c r="S212" s="108">
        <f>'alle Daten'!AI206-'alle Daten'!AG206</f>
        <v>4.8366834170854273E-2</v>
      </c>
      <c r="T212" s="243">
        <f>'alle Daten'!AL206</f>
        <v>0</v>
      </c>
      <c r="U212" s="106">
        <f>'alle Daten'!AM206</f>
        <v>0</v>
      </c>
      <c r="V212" s="108">
        <f>'alle Daten'!AM206-'alle Daten'!AK206</f>
        <v>0</v>
      </c>
    </row>
    <row r="213" spans="2:22" x14ac:dyDescent="0.2">
      <c r="B213" s="149"/>
      <c r="D213" s="216" t="s">
        <v>160</v>
      </c>
      <c r="E213" s="104">
        <f t="shared" si="0"/>
        <v>4768</v>
      </c>
      <c r="F213" s="104">
        <f t="shared" si="1"/>
        <v>1889</v>
      </c>
      <c r="G213" s="106">
        <f>'alle Daten'!N207</f>
        <v>0.39618288590604028</v>
      </c>
      <c r="H213" s="105">
        <f>'alle Daten'!O207</f>
        <v>1.1397659089500745E-2</v>
      </c>
      <c r="I213" s="104">
        <f>'alle Daten'!Q207</f>
        <v>17</v>
      </c>
      <c r="J213" s="141">
        <f>'alle Daten'!U207</f>
        <v>1872</v>
      </c>
      <c r="K213" s="107">
        <f>'alle Daten'!Z207</f>
        <v>1358</v>
      </c>
      <c r="L213" s="106">
        <f>'alle Daten'!AA207</f>
        <v>0.7254273504273504</v>
      </c>
      <c r="M213" s="108">
        <f>'alle Daten'!AA207-'alle Daten'!Y207</f>
        <v>-2.9459073238788047E-2</v>
      </c>
      <c r="N213" s="243">
        <f>'alle Daten'!AD207</f>
        <v>446</v>
      </c>
      <c r="O213" s="106">
        <f>'alle Daten'!AE207</f>
        <v>0.23824786324786323</v>
      </c>
      <c r="P213" s="203">
        <f>'alle Daten'!AE207-'alle Daten'!AC207</f>
        <v>-6.8657130859983706E-3</v>
      </c>
      <c r="Q213" s="107">
        <f>'alle Daten'!AH207</f>
        <v>68</v>
      </c>
      <c r="R213" s="106">
        <f>'alle Daten'!AI207</f>
        <v>3.6324786324786328E-2</v>
      </c>
      <c r="S213" s="108">
        <f>'alle Daten'!AI207-'alle Daten'!AG207</f>
        <v>3.6324786324786328E-2</v>
      </c>
      <c r="T213" s="243">
        <f>'alle Daten'!AL207</f>
        <v>0</v>
      </c>
      <c r="U213" s="106">
        <f>'alle Daten'!AM207</f>
        <v>0</v>
      </c>
      <c r="V213" s="108">
        <f>'alle Daten'!AM207-'alle Daten'!AK207</f>
        <v>0</v>
      </c>
    </row>
    <row r="214" spans="2:22" x14ac:dyDescent="0.2">
      <c r="B214" s="149"/>
      <c r="D214" s="216" t="s">
        <v>441</v>
      </c>
      <c r="E214" s="104">
        <f t="shared" si="0"/>
        <v>11111</v>
      </c>
      <c r="F214" s="104">
        <f t="shared" si="1"/>
        <v>3908</v>
      </c>
      <c r="G214" s="106">
        <f>'alle Daten'!N208</f>
        <v>0.35172351723517237</v>
      </c>
      <c r="H214" s="105">
        <f>'alle Daten'!O208</f>
        <v>-4.8361480639880772E-2</v>
      </c>
      <c r="I214" s="104">
        <f>'alle Daten'!Q208</f>
        <v>41</v>
      </c>
      <c r="J214" s="141">
        <f>'alle Daten'!U208</f>
        <v>3867</v>
      </c>
      <c r="K214" s="107">
        <f>'alle Daten'!Z208</f>
        <v>3069</v>
      </c>
      <c r="L214" s="106">
        <f>'alle Daten'!AA208</f>
        <v>0.79363847944142751</v>
      </c>
      <c r="M214" s="108">
        <f>'alle Daten'!AA208-'alle Daten'!Y208</f>
        <v>-4.1464445802342764E-2</v>
      </c>
      <c r="N214" s="243">
        <f>'alle Daten'!AD208</f>
        <v>572</v>
      </c>
      <c r="O214" s="106">
        <f>'alle Daten'!AE208</f>
        <v>0.14791828290664599</v>
      </c>
      <c r="P214" s="203">
        <f>'alle Daten'!AE208-'alle Daten'!AC208</f>
        <v>-1.6978791849583702E-2</v>
      </c>
      <c r="Q214" s="107">
        <f>'alle Daten'!AH208</f>
        <v>226</v>
      </c>
      <c r="R214" s="106">
        <f>'alle Daten'!AI208</f>
        <v>5.8443237651926556E-2</v>
      </c>
      <c r="S214" s="108">
        <f>'alle Daten'!AI208-'alle Daten'!AG208</f>
        <v>5.8443237651926556E-2</v>
      </c>
      <c r="T214" s="243">
        <f>'alle Daten'!AL208</f>
        <v>0</v>
      </c>
      <c r="U214" s="106">
        <f>'alle Daten'!AM208</f>
        <v>0</v>
      </c>
      <c r="V214" s="108">
        <f>'alle Daten'!AM208-'alle Daten'!AK208</f>
        <v>0</v>
      </c>
    </row>
    <row r="215" spans="2:22" x14ac:dyDescent="0.2">
      <c r="B215" s="149"/>
      <c r="D215" s="216" t="s">
        <v>268</v>
      </c>
      <c r="E215" s="104">
        <f t="shared" si="0"/>
        <v>9838</v>
      </c>
      <c r="F215" s="104">
        <f t="shared" si="1"/>
        <v>4299</v>
      </c>
      <c r="G215" s="106">
        <f>'alle Daten'!N209</f>
        <v>0.43697906078471233</v>
      </c>
      <c r="H215" s="105">
        <f>'alle Daten'!O209</f>
        <v>-7.7238567300690897E-3</v>
      </c>
      <c r="I215" s="104">
        <f>'alle Daten'!Q209</f>
        <v>52</v>
      </c>
      <c r="J215" s="141">
        <f>'alle Daten'!U209</f>
        <v>4247</v>
      </c>
      <c r="K215" s="107">
        <f>'alle Daten'!Z209</f>
        <v>3164</v>
      </c>
      <c r="L215" s="106">
        <f>'alle Daten'!AA209</f>
        <v>0.74499646809512599</v>
      </c>
      <c r="M215" s="108">
        <f>'alle Daten'!AA209-'alle Daten'!Y209</f>
        <v>6.5517784640299337E-2</v>
      </c>
      <c r="N215" s="243">
        <f>'alle Daten'!AD209</f>
        <v>1024</v>
      </c>
      <c r="O215" s="106">
        <f>'alle Daten'!AE209</f>
        <v>0.24111137273369437</v>
      </c>
      <c r="P215" s="203">
        <f>'alle Daten'!AE209-'alle Daten'!AC209</f>
        <v>-7.9409943811479033E-2</v>
      </c>
      <c r="Q215" s="107">
        <f>'alle Daten'!AH209</f>
        <v>59</v>
      </c>
      <c r="R215" s="106">
        <f>'alle Daten'!AI209</f>
        <v>1.3892159171179657E-2</v>
      </c>
      <c r="S215" s="108">
        <f>'alle Daten'!AI209-'alle Daten'!AG209</f>
        <v>1.3892159171179657E-2</v>
      </c>
      <c r="T215" s="243">
        <f>'alle Daten'!AL209</f>
        <v>0</v>
      </c>
      <c r="U215" s="106">
        <f>'alle Daten'!AM209</f>
        <v>0</v>
      </c>
      <c r="V215" s="108">
        <f>'alle Daten'!AM209-'alle Daten'!AK209</f>
        <v>0</v>
      </c>
    </row>
    <row r="216" spans="2:22" ht="13.5" thickBot="1" x14ac:dyDescent="0.25">
      <c r="B216" s="149"/>
      <c r="D216" s="217" t="s">
        <v>328</v>
      </c>
      <c r="E216" s="218">
        <f t="shared" si="0"/>
        <v>13599</v>
      </c>
      <c r="F216" s="218">
        <f t="shared" si="1"/>
        <v>5124</v>
      </c>
      <c r="G216" s="209">
        <f>'alle Daten'!N210</f>
        <v>0.37679241120670637</v>
      </c>
      <c r="H216" s="219">
        <f>'alle Daten'!O210</f>
        <v>-4.5281446502452805E-2</v>
      </c>
      <c r="I216" s="218">
        <f>'alle Daten'!Q210</f>
        <v>29</v>
      </c>
      <c r="J216" s="220">
        <f>'alle Daten'!U210</f>
        <v>5095</v>
      </c>
      <c r="K216" s="208">
        <f>'alle Daten'!Z210</f>
        <v>3486</v>
      </c>
      <c r="L216" s="209">
        <f>'alle Daten'!AA210</f>
        <v>0.68420019627085382</v>
      </c>
      <c r="M216" s="210">
        <f>'alle Daten'!AA210-'alle Daten'!Y210</f>
        <v>-4.2131411677050701E-2</v>
      </c>
      <c r="N216" s="244">
        <f>'alle Daten'!AD210</f>
        <v>1289</v>
      </c>
      <c r="O216" s="209">
        <f>'alle Daten'!AE210</f>
        <v>0.25299313052011774</v>
      </c>
      <c r="P216" s="222">
        <f>'alle Daten'!AE210-'alle Daten'!AC210</f>
        <v>-2.0675261531977795E-2</v>
      </c>
      <c r="Q216" s="208">
        <f>'alle Daten'!AH210</f>
        <v>224</v>
      </c>
      <c r="R216" s="209">
        <f>'alle Daten'!AI210</f>
        <v>4.396467124631992E-2</v>
      </c>
      <c r="S216" s="210">
        <f>'alle Daten'!AI210-'alle Daten'!AG210</f>
        <v>4.396467124631992E-2</v>
      </c>
      <c r="T216" s="244">
        <f>'alle Daten'!AL210</f>
        <v>96</v>
      </c>
      <c r="U216" s="209">
        <f>'alle Daten'!AM210</f>
        <v>1.8842001962708538E-2</v>
      </c>
      <c r="V216" s="210">
        <f>'alle Daten'!AM210-'alle Daten'!AK210</f>
        <v>1.8842001962708538E-2</v>
      </c>
    </row>
    <row r="217" spans="2:22" ht="13.5" thickBot="1" x14ac:dyDescent="0.25">
      <c r="B217" s="149"/>
      <c r="K217" s="174" t="s">
        <v>471</v>
      </c>
      <c r="T217" s="1"/>
      <c r="U217" s="1"/>
      <c r="V217" s="1"/>
    </row>
    <row r="218" spans="2:22" ht="13.5" thickBot="1" x14ac:dyDescent="0.25">
      <c r="B218" s="149"/>
      <c r="D218" s="211" t="s">
        <v>453</v>
      </c>
      <c r="E218" s="212">
        <f>'alle Daten'!F212</f>
        <v>60609</v>
      </c>
      <c r="F218" s="212">
        <f>'alle Daten'!J212</f>
        <v>22964</v>
      </c>
      <c r="G218" s="201">
        <f>'alle Daten'!N212</f>
        <v>0.37888762395023839</v>
      </c>
      <c r="H218" s="213">
        <f>'alle Daten'!O212</f>
        <v>-3.7498845248892076E-2</v>
      </c>
      <c r="I218" s="212">
        <f>'alle Daten'!Q212</f>
        <v>227</v>
      </c>
      <c r="J218" s="212">
        <f>'alle Daten'!U212</f>
        <v>22737</v>
      </c>
      <c r="K218" s="212">
        <f>'alle Daten'!Z212</f>
        <v>16467</v>
      </c>
      <c r="L218" s="201">
        <f>'alle Daten'!AA212</f>
        <v>0.72423802612481858</v>
      </c>
      <c r="M218" s="213">
        <f>'alle Daten'!AA212-'alle Daten'!Y212</f>
        <v>-8.3737349941265249E-3</v>
      </c>
      <c r="N218" s="212">
        <f>'alle Daten'!AD212</f>
        <v>5261</v>
      </c>
      <c r="O218" s="201">
        <f>'alle Daten'!AE212</f>
        <v>0.23138496723402383</v>
      </c>
      <c r="P218" s="213">
        <f>'alle Daten'!AE212-'alle Daten'!AC212</f>
        <v>-3.6003271647031071E-2</v>
      </c>
      <c r="Q218" s="212">
        <f>'alle Daten'!AH212</f>
        <v>867</v>
      </c>
      <c r="R218" s="201">
        <f>'alle Daten'!AI212</f>
        <v>3.8131679641113601E-2</v>
      </c>
      <c r="S218" s="213">
        <f>'alle Daten'!AI212-'alle Daten'!AG212</f>
        <v>3.8131679641113601E-2</v>
      </c>
      <c r="T218" s="212">
        <f>'alle Daten'!AL212</f>
        <v>142</v>
      </c>
      <c r="U218" s="201">
        <f>'alle Daten'!AM212</f>
        <v>6.2453270000439815E-3</v>
      </c>
      <c r="V218" s="202">
        <f>'alle Daten'!AM212-'alle Daten'!AK212</f>
        <v>6.2453270000439815E-3</v>
      </c>
    </row>
  </sheetData>
  <mergeCells count="16">
    <mergeCell ref="T1:V1"/>
    <mergeCell ref="T179:V179"/>
    <mergeCell ref="T193:V193"/>
    <mergeCell ref="T207:V207"/>
    <mergeCell ref="K1:M1"/>
    <mergeCell ref="N1:P1"/>
    <mergeCell ref="Q1:S1"/>
    <mergeCell ref="K179:M179"/>
    <mergeCell ref="N179:P179"/>
    <mergeCell ref="Q179:S179"/>
    <mergeCell ref="K193:M193"/>
    <mergeCell ref="N193:P193"/>
    <mergeCell ref="Q193:S193"/>
    <mergeCell ref="K207:M207"/>
    <mergeCell ref="N207:P207"/>
    <mergeCell ref="Q207:S207"/>
  </mergeCells>
  <phoneticPr fontId="0" type="noConversion"/>
  <pageMargins left="0.39370078740157483" right="0.39370078740157483" top="0.39370078740157483" bottom="0.59055118110236227" header="0.51181102362204722" footer="0.51181102362204722"/>
  <pageSetup paperSize="9" scale="67" orientation="landscape" r:id="rId1"/>
  <headerFooter alignWithMargins="0">
    <oddFooter>&amp;L&amp;"Arial Narrow,Standard"&amp;8erstellt vom Amt der Bgld. Landesregierung, Abteilung 4, Ländliche Entwicklung, Agrarwesen und Naturschutz&amp;R&amp;"Arial Narrow,Standard"&amp;8&amp;D, &amp;T</oddFooter>
  </headerFooter>
  <rowBreaks count="2" manualBreakCount="2">
    <brk id="176" max="16383" man="1"/>
    <brk id="177" min="1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110" zoomScaleNormal="110" zoomScaleSheetLayoutView="100" workbookViewId="0">
      <selection activeCell="J13" sqref="J13"/>
    </sheetView>
  </sheetViews>
  <sheetFormatPr baseColWidth="10" defaultRowHeight="12.75" x14ac:dyDescent="0.2"/>
  <cols>
    <col min="1" max="1" width="18.85546875" customWidth="1"/>
    <col min="3" max="3" width="9.140625" customWidth="1"/>
    <col min="4" max="4" width="9.7109375" bestFit="1" customWidth="1"/>
    <col min="5" max="5" width="9.5703125" customWidth="1"/>
    <col min="6" max="7" width="9.140625" customWidth="1"/>
    <col min="8" max="20" width="9" customWidth="1"/>
  </cols>
  <sheetData>
    <row r="1" spans="1:19" ht="13.5" thickBot="1" x14ac:dyDescent="0.25">
      <c r="A1" s="149" t="s">
        <v>489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x14ac:dyDescent="0.2">
      <c r="A2" s="109" t="s">
        <v>469</v>
      </c>
      <c r="B2" s="1"/>
      <c r="C2" s="1"/>
      <c r="D2" s="1"/>
      <c r="E2" s="1"/>
      <c r="F2" s="1"/>
      <c r="G2" s="1"/>
      <c r="H2" s="308" t="s">
        <v>354</v>
      </c>
      <c r="I2" s="309"/>
      <c r="J2" s="310"/>
      <c r="K2" s="308" t="s">
        <v>353</v>
      </c>
      <c r="L2" s="309"/>
      <c r="M2" s="310"/>
      <c r="N2" s="308" t="s">
        <v>463</v>
      </c>
      <c r="O2" s="309"/>
      <c r="P2" s="310"/>
      <c r="Q2" s="308" t="s">
        <v>355</v>
      </c>
      <c r="R2" s="309"/>
      <c r="S2" s="310"/>
    </row>
    <row r="3" spans="1:19" ht="18.75" thickBot="1" x14ac:dyDescent="0.25">
      <c r="B3" s="1"/>
      <c r="C3" s="1"/>
      <c r="D3" s="1"/>
      <c r="E3" s="1"/>
      <c r="F3" s="1"/>
      <c r="G3" s="1"/>
      <c r="H3" s="145"/>
      <c r="I3" s="146"/>
      <c r="J3" s="147"/>
      <c r="K3" s="145"/>
      <c r="L3" s="146"/>
      <c r="M3" s="147"/>
      <c r="N3" s="145"/>
      <c r="O3" s="146"/>
      <c r="P3" s="147"/>
      <c r="Q3" s="145"/>
      <c r="R3" s="146"/>
      <c r="S3" s="147"/>
    </row>
    <row r="4" spans="1:19" ht="25.5" x14ac:dyDescent="0.2">
      <c r="A4" s="205" t="s">
        <v>456</v>
      </c>
      <c r="B4" s="206" t="s">
        <v>448</v>
      </c>
      <c r="C4" s="206" t="s">
        <v>452</v>
      </c>
      <c r="D4" s="206" t="s">
        <v>451</v>
      </c>
      <c r="E4" s="206" t="s">
        <v>476</v>
      </c>
      <c r="F4" s="206" t="s">
        <v>444</v>
      </c>
      <c r="G4" s="215" t="s">
        <v>443</v>
      </c>
      <c r="H4" s="205" t="s">
        <v>440</v>
      </c>
      <c r="I4" s="206" t="s">
        <v>446</v>
      </c>
      <c r="J4" s="207" t="s">
        <v>476</v>
      </c>
      <c r="K4" s="242" t="s">
        <v>440</v>
      </c>
      <c r="L4" s="206" t="s">
        <v>446</v>
      </c>
      <c r="M4" s="215" t="s">
        <v>476</v>
      </c>
      <c r="N4" s="205" t="s">
        <v>440</v>
      </c>
      <c r="O4" s="206" t="s">
        <v>446</v>
      </c>
      <c r="P4" s="207" t="s">
        <v>476</v>
      </c>
      <c r="Q4" s="242" t="s">
        <v>440</v>
      </c>
      <c r="R4" s="206" t="s">
        <v>446</v>
      </c>
      <c r="S4" s="207" t="s">
        <v>476</v>
      </c>
    </row>
    <row r="5" spans="1:19" x14ac:dyDescent="0.2">
      <c r="A5" s="216" t="s">
        <v>449</v>
      </c>
      <c r="B5" s="104">
        <f>Druckbericht!E182</f>
        <v>6728</v>
      </c>
      <c r="C5" s="104">
        <f>Druckbericht!F182</f>
        <v>2913</v>
      </c>
      <c r="D5" s="269">
        <f>Druckbericht!G182</f>
        <v>0.43296670630202139</v>
      </c>
      <c r="E5" s="105">
        <f>Druckbericht!H182</f>
        <v>-4.6770577096525268E-2</v>
      </c>
      <c r="F5" s="104">
        <f>Druckbericht!I182</f>
        <v>36</v>
      </c>
      <c r="G5" s="104">
        <f>Druckbericht!J182</f>
        <v>2877</v>
      </c>
      <c r="H5" s="107">
        <f>Druckbericht!K182</f>
        <v>2303</v>
      </c>
      <c r="I5" s="106">
        <f>Druckbericht!L182</f>
        <v>0.8004866180048662</v>
      </c>
      <c r="J5" s="108">
        <f>Druckbericht!M182</f>
        <v>1.9328909794588567E-2</v>
      </c>
      <c r="K5" s="243">
        <f>Druckbericht!N182</f>
        <v>483</v>
      </c>
      <c r="L5" s="106">
        <f>Druckbericht!O182</f>
        <v>0.16788321167883211</v>
      </c>
      <c r="M5" s="203">
        <f>Druckbericht!P182</f>
        <v>-5.0959080110890287E-2</v>
      </c>
      <c r="N5" s="107">
        <f>Druckbericht!Q182</f>
        <v>91</v>
      </c>
      <c r="O5" s="106">
        <f>Druckbericht!R182</f>
        <v>3.1630170316301706E-2</v>
      </c>
      <c r="P5" s="108">
        <f>Druckbericht!S182</f>
        <v>3.1630170316301706E-2</v>
      </c>
      <c r="Q5" s="243">
        <f>Druckbericht!T182</f>
        <v>0</v>
      </c>
      <c r="R5" s="106">
        <f>Druckbericht!U182</f>
        <v>0</v>
      </c>
      <c r="S5" s="108">
        <f>Druckbericht!V182</f>
        <v>0</v>
      </c>
    </row>
    <row r="6" spans="1:19" x14ac:dyDescent="0.2">
      <c r="A6" s="216" t="s">
        <v>74</v>
      </c>
      <c r="B6" s="104">
        <f>Druckbericht!E183</f>
        <v>9118</v>
      </c>
      <c r="C6" s="104">
        <f>Druckbericht!F183</f>
        <v>3215</v>
      </c>
      <c r="D6" s="269">
        <f>Druckbericht!G183</f>
        <v>0.35259925422241722</v>
      </c>
      <c r="E6" s="105">
        <f>Druckbericht!H183</f>
        <v>-2.16030681962458E-2</v>
      </c>
      <c r="F6" s="104">
        <f>Druckbericht!I183</f>
        <v>28</v>
      </c>
      <c r="G6" s="104">
        <f>Druckbericht!J183</f>
        <v>3187</v>
      </c>
      <c r="H6" s="107">
        <f>Druckbericht!K183</f>
        <v>2124</v>
      </c>
      <c r="I6" s="106">
        <f>Druckbericht!L183</f>
        <v>0.66645748352682777</v>
      </c>
      <c r="J6" s="108">
        <f>Druckbericht!M183</f>
        <v>-1.5695490977421511E-2</v>
      </c>
      <c r="K6" s="243">
        <f>Druckbericht!N183</f>
        <v>895</v>
      </c>
      <c r="L6" s="106">
        <f>Druckbericht!O183</f>
        <v>0.28082836523376214</v>
      </c>
      <c r="M6" s="203">
        <f>Druckbericht!P183</f>
        <v>-3.7018660261988579E-2</v>
      </c>
      <c r="N6" s="107">
        <f>Druckbericht!Q183</f>
        <v>122</v>
      </c>
      <c r="O6" s="106">
        <f>Druckbericht!R183</f>
        <v>3.8280514590524006E-2</v>
      </c>
      <c r="P6" s="108">
        <f>Druckbericht!S183</f>
        <v>3.8280514590524006E-2</v>
      </c>
      <c r="Q6" s="243">
        <f>Druckbericht!T183</f>
        <v>46</v>
      </c>
      <c r="R6" s="106">
        <f>Druckbericht!U183</f>
        <v>1.4433636648886099E-2</v>
      </c>
      <c r="S6" s="108">
        <f>Druckbericht!V183</f>
        <v>1.4433636648886099E-2</v>
      </c>
    </row>
    <row r="7" spans="1:19" x14ac:dyDescent="0.2">
      <c r="A7" s="216" t="s">
        <v>124</v>
      </c>
      <c r="B7" s="104">
        <f>Druckbericht!E184</f>
        <v>5447</v>
      </c>
      <c r="C7" s="104">
        <f>Druckbericht!F184</f>
        <v>1616</v>
      </c>
      <c r="D7" s="269">
        <f>Druckbericht!G184</f>
        <v>0.29667706994675969</v>
      </c>
      <c r="E7" s="105">
        <f>Druckbericht!H184</f>
        <v>-1.0150933510457261E-2</v>
      </c>
      <c r="F7" s="104">
        <f>Druckbericht!I184</f>
        <v>24</v>
      </c>
      <c r="G7" s="104">
        <f>Druckbericht!J184</f>
        <v>1592</v>
      </c>
      <c r="H7" s="107">
        <f>Druckbericht!K184</f>
        <v>963</v>
      </c>
      <c r="I7" s="106">
        <f>Druckbericht!L184</f>
        <v>0.60489949748743721</v>
      </c>
      <c r="J7" s="108">
        <f>Druckbericht!M184</f>
        <v>-5.9095923233799197E-2</v>
      </c>
      <c r="K7" s="243">
        <f>Druckbericht!N184</f>
        <v>552</v>
      </c>
      <c r="L7" s="106">
        <f>Druckbericht!O184</f>
        <v>0.34673366834170855</v>
      </c>
      <c r="M7" s="203">
        <f>Druckbericht!P184</f>
        <v>1.0729089062944952E-2</v>
      </c>
      <c r="N7" s="107">
        <f>Druckbericht!Q184</f>
        <v>77</v>
      </c>
      <c r="O7" s="106">
        <f>Druckbericht!R184</f>
        <v>4.8366834170854273E-2</v>
      </c>
      <c r="P7" s="108">
        <f>Druckbericht!S184</f>
        <v>4.8366834170854273E-2</v>
      </c>
      <c r="Q7" s="243">
        <f>Druckbericht!T184</f>
        <v>0</v>
      </c>
      <c r="R7" s="106">
        <f>Druckbericht!U184</f>
        <v>0</v>
      </c>
      <c r="S7" s="108">
        <f>Druckbericht!V184</f>
        <v>0</v>
      </c>
    </row>
    <row r="8" spans="1:19" x14ac:dyDescent="0.2">
      <c r="A8" s="216" t="s">
        <v>160</v>
      </c>
      <c r="B8" s="104">
        <f>Druckbericht!E185</f>
        <v>4768</v>
      </c>
      <c r="C8" s="104">
        <f>Druckbericht!F185</f>
        <v>1889</v>
      </c>
      <c r="D8" s="269">
        <f>Druckbericht!G185</f>
        <v>0.39618288590604028</v>
      </c>
      <c r="E8" s="105">
        <f>Druckbericht!H185</f>
        <v>2.1835234360476241E-2</v>
      </c>
      <c r="F8" s="104">
        <f>Druckbericht!I185</f>
        <v>17</v>
      </c>
      <c r="G8" s="104">
        <f>Druckbericht!J185</f>
        <v>1872</v>
      </c>
      <c r="H8" s="107">
        <f>Druckbericht!K185</f>
        <v>1358</v>
      </c>
      <c r="I8" s="106">
        <f>Druckbericht!L185</f>
        <v>0.7254273504273504</v>
      </c>
      <c r="J8" s="108">
        <f>Druckbericht!M185</f>
        <v>-2.9597092810020542E-2</v>
      </c>
      <c r="K8" s="243">
        <f>Druckbericht!N185</f>
        <v>446</v>
      </c>
      <c r="L8" s="106">
        <f>Druckbericht!O185</f>
        <v>0.23824786324786323</v>
      </c>
      <c r="M8" s="203">
        <f>Druckbericht!P185</f>
        <v>-6.7276935147657646E-3</v>
      </c>
      <c r="N8" s="107">
        <f>Druckbericht!Q185</f>
        <v>68</v>
      </c>
      <c r="O8" s="106">
        <f>Druckbericht!R185</f>
        <v>3.6324786324786328E-2</v>
      </c>
      <c r="P8" s="108">
        <f>Druckbericht!S185</f>
        <v>3.6324786324786328E-2</v>
      </c>
      <c r="Q8" s="243">
        <f>Druckbericht!T185</f>
        <v>0</v>
      </c>
      <c r="R8" s="106">
        <f>Druckbericht!U185</f>
        <v>0</v>
      </c>
      <c r="S8" s="108">
        <f>Druckbericht!V185</f>
        <v>0</v>
      </c>
    </row>
    <row r="9" spans="1:19" x14ac:dyDescent="0.2">
      <c r="A9" s="216" t="s">
        <v>441</v>
      </c>
      <c r="B9" s="104">
        <f>Druckbericht!E186</f>
        <v>11111</v>
      </c>
      <c r="C9" s="104">
        <f>Druckbericht!F186</f>
        <v>3908</v>
      </c>
      <c r="D9" s="269">
        <f>Druckbericht!G186</f>
        <v>0.35172351723517237</v>
      </c>
      <c r="E9" s="105">
        <f>Druckbericht!H186</f>
        <v>-3.416683550600913E-2</v>
      </c>
      <c r="F9" s="104">
        <f>Druckbericht!I186</f>
        <v>41</v>
      </c>
      <c r="G9" s="104">
        <f>Druckbericht!J186</f>
        <v>3867</v>
      </c>
      <c r="H9" s="107">
        <f>Druckbericht!K186</f>
        <v>3069</v>
      </c>
      <c r="I9" s="106">
        <f>Druckbericht!L186</f>
        <v>0.79363847944142751</v>
      </c>
      <c r="J9" s="108">
        <f>Druckbericht!M186</f>
        <v>-4.3853091698154434E-2</v>
      </c>
      <c r="K9" s="243">
        <f>Druckbericht!N186</f>
        <v>572</v>
      </c>
      <c r="L9" s="106">
        <f>Druckbericht!O186</f>
        <v>0.14791828290664599</v>
      </c>
      <c r="M9" s="203">
        <f>Druckbericht!P186</f>
        <v>-1.4590145953772088E-2</v>
      </c>
      <c r="N9" s="107">
        <f>Druckbericht!Q186</f>
        <v>226</v>
      </c>
      <c r="O9" s="106">
        <f>Druckbericht!R186</f>
        <v>5.8443237651926556E-2</v>
      </c>
      <c r="P9" s="108">
        <f>Druckbericht!S186</f>
        <v>5.8443237651926556E-2</v>
      </c>
      <c r="Q9" s="243">
        <f>Druckbericht!T186</f>
        <v>0</v>
      </c>
      <c r="R9" s="106">
        <f>Druckbericht!U186</f>
        <v>0</v>
      </c>
      <c r="S9" s="108">
        <f>Druckbericht!V186</f>
        <v>0</v>
      </c>
    </row>
    <row r="10" spans="1:19" x14ac:dyDescent="0.2">
      <c r="A10" s="216" t="s">
        <v>268</v>
      </c>
      <c r="B10" s="104">
        <f>Druckbericht!E187</f>
        <v>9838</v>
      </c>
      <c r="C10" s="104">
        <f>Druckbericht!F187</f>
        <v>4299</v>
      </c>
      <c r="D10" s="269">
        <f>Druckbericht!G187</f>
        <v>0.43697906078471233</v>
      </c>
      <c r="E10" s="105">
        <f>Druckbericht!H187</f>
        <v>5.4582698571171151E-3</v>
      </c>
      <c r="F10" s="104">
        <f>Druckbericht!I187</f>
        <v>52</v>
      </c>
      <c r="G10" s="104">
        <f>Druckbericht!J187</f>
        <v>4247</v>
      </c>
      <c r="H10" s="107">
        <f>Druckbericht!K187</f>
        <v>3164</v>
      </c>
      <c r="I10" s="106">
        <f>Druckbericht!L187</f>
        <v>0.74499646809512599</v>
      </c>
      <c r="J10" s="108">
        <f>Druckbericht!M187</f>
        <v>6.2619418914798164E-2</v>
      </c>
      <c r="K10" s="243">
        <f>Druckbericht!N187</f>
        <v>1024</v>
      </c>
      <c r="L10" s="106">
        <f>Druckbericht!O187</f>
        <v>0.24111137273369437</v>
      </c>
      <c r="M10" s="203">
        <f>Druckbericht!P187</f>
        <v>-7.6511578085977749E-2</v>
      </c>
      <c r="N10" s="107">
        <f>Druckbericht!Q187</f>
        <v>59</v>
      </c>
      <c r="O10" s="106">
        <f>Druckbericht!R187</f>
        <v>1.3892159171179657E-2</v>
      </c>
      <c r="P10" s="108">
        <f>Druckbericht!S187</f>
        <v>1.3892159171179657E-2</v>
      </c>
      <c r="Q10" s="243">
        <f>Druckbericht!T187</f>
        <v>0</v>
      </c>
      <c r="R10" s="106">
        <f>Druckbericht!U187</f>
        <v>0</v>
      </c>
      <c r="S10" s="108">
        <f>Druckbericht!V187</f>
        <v>0</v>
      </c>
    </row>
    <row r="11" spans="1:19" ht="13.5" thickBot="1" x14ac:dyDescent="0.25">
      <c r="A11" s="217" t="s">
        <v>328</v>
      </c>
      <c r="B11" s="218">
        <f>Druckbericht!E188</f>
        <v>13599</v>
      </c>
      <c r="C11" s="218">
        <f>Druckbericht!F188</f>
        <v>5124</v>
      </c>
      <c r="D11" s="270">
        <f>Druckbericht!G188</f>
        <v>0.37679241120670637</v>
      </c>
      <c r="E11" s="219">
        <f>Druckbericht!H188</f>
        <v>-2.2539948484509964E-2</v>
      </c>
      <c r="F11" s="218">
        <f>Druckbericht!I188</f>
        <v>29</v>
      </c>
      <c r="G11" s="218">
        <f>Druckbericht!J188</f>
        <v>5095</v>
      </c>
      <c r="H11" s="208">
        <f>Druckbericht!K188</f>
        <v>3486</v>
      </c>
      <c r="I11" s="209">
        <f>Druckbericht!L188</f>
        <v>0.68420019627085382</v>
      </c>
      <c r="J11" s="210">
        <f>Druckbericht!M188</f>
        <v>-3.9189035856242338E-2</v>
      </c>
      <c r="K11" s="244">
        <f>Druckbericht!N188</f>
        <v>1289</v>
      </c>
      <c r="L11" s="209">
        <f>Druckbericht!O188</f>
        <v>0.25299313052011774</v>
      </c>
      <c r="M11" s="222">
        <f>Druckbericht!P188</f>
        <v>-2.3617637352786047E-2</v>
      </c>
      <c r="N11" s="208">
        <f>Druckbericht!Q188</f>
        <v>224</v>
      </c>
      <c r="O11" s="209">
        <f>Druckbericht!R188</f>
        <v>4.396467124631992E-2</v>
      </c>
      <c r="P11" s="210">
        <f>Druckbericht!S188</f>
        <v>4.396467124631992E-2</v>
      </c>
      <c r="Q11" s="244">
        <f>Druckbericht!T188</f>
        <v>96</v>
      </c>
      <c r="R11" s="209">
        <f>Druckbericht!U188</f>
        <v>1.8842001962708538E-2</v>
      </c>
      <c r="S11" s="210">
        <f>Druckbericht!V188</f>
        <v>1.8842001962708538E-2</v>
      </c>
    </row>
    <row r="12" spans="1:19" ht="13.5" thickBot="1" x14ac:dyDescent="0.25">
      <c r="A12" s="109"/>
      <c r="B12" s="1"/>
      <c r="C12" s="1"/>
      <c r="D12" s="1"/>
      <c r="E12" s="1"/>
      <c r="F12" s="1"/>
      <c r="G12" s="1"/>
      <c r="H12" s="174" t="s">
        <v>470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 thickBot="1" x14ac:dyDescent="0.25">
      <c r="A13" s="211" t="s">
        <v>453</v>
      </c>
      <c r="B13" s="212">
        <f>SUM(B5:B12)</f>
        <v>60609</v>
      </c>
      <c r="C13" s="212">
        <f>SUM(C5:C12)</f>
        <v>22964</v>
      </c>
      <c r="D13" s="201">
        <f>Druckbericht!G190</f>
        <v>0.37888762395023839</v>
      </c>
      <c r="E13" s="213">
        <f>Druckbericht!H190</f>
        <v>-1.8090935078896919E-2</v>
      </c>
      <c r="F13" s="212">
        <f>SUM(F5:F11)</f>
        <v>227</v>
      </c>
      <c r="G13" s="212">
        <f>SUM(G5:G11)</f>
        <v>22737</v>
      </c>
      <c r="H13" s="212">
        <f>Druckbericht!K190</f>
        <v>16467</v>
      </c>
      <c r="I13" s="201">
        <f>Druckbericht!L190</f>
        <v>0.72423802612481858</v>
      </c>
      <c r="J13" s="213">
        <f>Druckbericht!M190</f>
        <v>-1.2427307741634808E-2</v>
      </c>
      <c r="K13" s="212">
        <f>Druckbericht!N190</f>
        <v>5261</v>
      </c>
      <c r="L13" s="201">
        <f>Druckbericht!O190</f>
        <v>0.23138496723402383</v>
      </c>
      <c r="M13" s="213">
        <f>Druckbericht!P190</f>
        <v>-3.1949698899522733E-2</v>
      </c>
      <c r="N13" s="212">
        <f>Druckbericht!Q190</f>
        <v>867</v>
      </c>
      <c r="O13" s="201">
        <f>Druckbericht!R190</f>
        <v>3.8131679641113601E-2</v>
      </c>
      <c r="P13" s="213">
        <f>Druckbericht!S190</f>
        <v>3.8131679641113601E-2</v>
      </c>
      <c r="Q13" s="212">
        <f>Druckbericht!T190</f>
        <v>142</v>
      </c>
      <c r="R13" s="201">
        <f>Druckbericht!U190</f>
        <v>6.2453270000439815E-3</v>
      </c>
      <c r="S13" s="213">
        <f>Druckbericht!V190</f>
        <v>6.2453270000439815E-3</v>
      </c>
    </row>
    <row r="14" spans="1:19" x14ac:dyDescent="0.2">
      <c r="A14" s="10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mergeCells count="4">
    <mergeCell ref="H2:J2"/>
    <mergeCell ref="K2:M2"/>
    <mergeCell ref="N2:P2"/>
    <mergeCell ref="Q2:S2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  <headerFooter>
    <oddFooter>&amp;L&amp;8erstellt vom Amt der Bgld. Landesregierung, Abteilung 4, Ländliche Entwicklung, Agrarwesen und Naturschutz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Q218"/>
  <sheetViews>
    <sheetView showGridLines="0" zoomScaleNormal="85" workbookViewId="0"/>
  </sheetViews>
  <sheetFormatPr baseColWidth="10" defaultRowHeight="12.75" x14ac:dyDescent="0.2"/>
  <cols>
    <col min="1" max="1" width="4.5703125" style="1" customWidth="1"/>
    <col min="2" max="2" width="15" style="109" bestFit="1" customWidth="1"/>
    <col min="3" max="3" width="6" style="109" bestFit="1" customWidth="1"/>
    <col min="4" max="4" width="30.140625" style="109" bestFit="1" customWidth="1"/>
    <col min="5" max="19" width="8.7109375" style="1" customWidth="1"/>
    <col min="20" max="22" width="8.7109375" customWidth="1"/>
  </cols>
  <sheetData>
    <row r="1" spans="1:43" ht="18" x14ac:dyDescent="0.2">
      <c r="K1" s="305" t="s">
        <v>354</v>
      </c>
      <c r="L1" s="306"/>
      <c r="M1" s="307"/>
      <c r="N1" s="305" t="s">
        <v>353</v>
      </c>
      <c r="O1" s="306"/>
      <c r="P1" s="307"/>
      <c r="Q1" s="305" t="s">
        <v>463</v>
      </c>
      <c r="R1" s="306"/>
      <c r="S1" s="311"/>
      <c r="T1" s="305" t="s">
        <v>355</v>
      </c>
      <c r="U1" s="306"/>
      <c r="V1" s="307"/>
    </row>
    <row r="2" spans="1:43" ht="18.75" thickBot="1" x14ac:dyDescent="0.25">
      <c r="K2" s="145"/>
      <c r="L2" s="146"/>
      <c r="M2" s="147"/>
      <c r="N2" s="145"/>
      <c r="O2" s="146"/>
      <c r="P2" s="147"/>
      <c r="Q2" s="145"/>
      <c r="R2" s="146"/>
      <c r="S2" s="146"/>
      <c r="T2" s="145"/>
      <c r="U2" s="146"/>
      <c r="V2" s="147"/>
    </row>
    <row r="3" spans="1:43" s="130" customFormat="1" ht="26.25" customHeight="1" thickBot="1" x14ac:dyDescent="0.25">
      <c r="A3" s="132"/>
      <c r="B3" s="234" t="s">
        <v>442</v>
      </c>
      <c r="C3" s="235"/>
      <c r="D3" s="235" t="s">
        <v>447</v>
      </c>
      <c r="E3" s="235" t="s">
        <v>448</v>
      </c>
      <c r="F3" s="235" t="s">
        <v>452</v>
      </c>
      <c r="G3" s="235" t="s">
        <v>451</v>
      </c>
      <c r="H3" s="235" t="s">
        <v>476</v>
      </c>
      <c r="I3" s="235" t="s">
        <v>444</v>
      </c>
      <c r="J3" s="236" t="s">
        <v>443</v>
      </c>
      <c r="K3" s="234" t="s">
        <v>440</v>
      </c>
      <c r="L3" s="235" t="s">
        <v>446</v>
      </c>
      <c r="M3" s="237" t="s">
        <v>476</v>
      </c>
      <c r="N3" s="238" t="s">
        <v>440</v>
      </c>
      <c r="O3" s="235" t="s">
        <v>446</v>
      </c>
      <c r="P3" s="236" t="s">
        <v>476</v>
      </c>
      <c r="Q3" s="234" t="s">
        <v>440</v>
      </c>
      <c r="R3" s="235" t="s">
        <v>446</v>
      </c>
      <c r="S3" s="237" t="s">
        <v>476</v>
      </c>
      <c r="T3" s="238" t="s">
        <v>440</v>
      </c>
      <c r="U3" s="235" t="s">
        <v>446</v>
      </c>
      <c r="V3" s="237" t="s">
        <v>476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x14ac:dyDescent="0.2">
      <c r="B4" s="224" t="s">
        <v>449</v>
      </c>
      <c r="C4" s="225" t="s">
        <v>11</v>
      </c>
      <c r="D4" s="226" t="s">
        <v>12</v>
      </c>
      <c r="E4" s="227">
        <f>'alle Daten'!F4</f>
        <v>1147</v>
      </c>
      <c r="F4" s="227">
        <f>'alle Daten'!J4</f>
        <v>391</v>
      </c>
      <c r="G4" s="228">
        <f>'alle Daten'!N4</f>
        <v>0.34088927637314737</v>
      </c>
      <c r="H4" s="229">
        <f>'alle Daten'!O4</f>
        <v>-1.0673223626852635E-2</v>
      </c>
      <c r="I4" s="227">
        <f>'alle Daten'!Q4</f>
        <v>5</v>
      </c>
      <c r="J4" s="230">
        <f>'alle Daten'!U4</f>
        <v>386</v>
      </c>
      <c r="K4" s="231">
        <f>'alle Daten'!Z4</f>
        <v>338</v>
      </c>
      <c r="L4" s="228">
        <f>'alle Daten'!AA4</f>
        <v>0.87564766839378239</v>
      </c>
      <c r="M4" s="232">
        <f>'alle Daten'!AA4-'alle Daten'!Y4</f>
        <v>-4.3747797601179861E-2</v>
      </c>
      <c r="N4" s="231">
        <f>'alle Daten'!AD4</f>
        <v>27</v>
      </c>
      <c r="O4" s="228">
        <f>'alle Daten'!AE4</f>
        <v>6.9948186528497408E-2</v>
      </c>
      <c r="P4" s="232">
        <f>'alle Daten'!AE4-'alle Daten'!AC4</f>
        <v>-1.0656347476540373E-2</v>
      </c>
      <c r="Q4" s="231">
        <f>'alle Daten'!AH4</f>
        <v>21</v>
      </c>
      <c r="R4" s="228">
        <f>'alle Daten'!AI4</f>
        <v>5.4404145077720206E-2</v>
      </c>
      <c r="S4" s="233">
        <f>'alle Daten'!AI4-'alle Daten'!AG4</f>
        <v>5.4404145077720206E-2</v>
      </c>
      <c r="T4" s="231">
        <f>'alle Daten'!AL4</f>
        <v>0</v>
      </c>
      <c r="U4" s="228">
        <f>'alle Daten'!AM4</f>
        <v>0</v>
      </c>
      <c r="V4" s="232">
        <f>'alle Daten'!AM4-'alle Daten'!AK4</f>
        <v>0</v>
      </c>
    </row>
    <row r="5" spans="1:43" x14ac:dyDescent="0.2">
      <c r="B5" s="134" t="s">
        <v>449</v>
      </c>
      <c r="C5" s="133" t="s">
        <v>13</v>
      </c>
      <c r="D5" s="118" t="s">
        <v>14</v>
      </c>
      <c r="E5" s="104">
        <f>'alle Daten'!F5</f>
        <v>190</v>
      </c>
      <c r="F5" s="104">
        <f>'alle Daten'!J5</f>
        <v>76</v>
      </c>
      <c r="G5" s="106">
        <f>'alle Daten'!N5</f>
        <v>0.4</v>
      </c>
      <c r="H5" s="105">
        <f>'alle Daten'!O5</f>
        <v>-0.11063829787234036</v>
      </c>
      <c r="I5" s="104">
        <f>'alle Daten'!Q5</f>
        <v>2</v>
      </c>
      <c r="J5" s="141">
        <f>'alle Daten'!U5</f>
        <v>74</v>
      </c>
      <c r="K5" s="107">
        <f>'alle Daten'!Z5</f>
        <v>52</v>
      </c>
      <c r="L5" s="106">
        <f>'alle Daten'!AA5</f>
        <v>0.70270270270270274</v>
      </c>
      <c r="M5" s="108">
        <f>'alle Daten'!AA5-'alle Daten'!Y5</f>
        <v>-6.8130630630630629E-2</v>
      </c>
      <c r="N5" s="107">
        <f>'alle Daten'!AD5</f>
        <v>11</v>
      </c>
      <c r="O5" s="106">
        <f>'alle Daten'!AE5</f>
        <v>0.14864864864864866</v>
      </c>
      <c r="P5" s="108">
        <f>'alle Daten'!AE5-'alle Daten'!AC5</f>
        <v>-8.0518018018018001E-2</v>
      </c>
      <c r="Q5" s="107">
        <f>'alle Daten'!AH5</f>
        <v>11</v>
      </c>
      <c r="R5" s="106">
        <f>'alle Daten'!AI5</f>
        <v>0.14864864864864866</v>
      </c>
      <c r="S5" s="203">
        <f>'alle Daten'!AI5-'alle Daten'!AG5</f>
        <v>0.14864864864864866</v>
      </c>
      <c r="T5" s="107">
        <f>'alle Daten'!AL5</f>
        <v>0</v>
      </c>
      <c r="U5" s="106">
        <f>'alle Daten'!AM5</f>
        <v>0</v>
      </c>
      <c r="V5" s="108">
        <f>'alle Daten'!AM5-'alle Daten'!AK5</f>
        <v>0</v>
      </c>
    </row>
    <row r="6" spans="1:43" x14ac:dyDescent="0.2">
      <c r="B6" s="134" t="s">
        <v>449</v>
      </c>
      <c r="C6" s="133" t="s">
        <v>15</v>
      </c>
      <c r="D6" s="118" t="s">
        <v>16</v>
      </c>
      <c r="E6" s="104">
        <f>'alle Daten'!F6</f>
        <v>272</v>
      </c>
      <c r="F6" s="104">
        <f>'alle Daten'!J6</f>
        <v>106</v>
      </c>
      <c r="G6" s="106">
        <f>'alle Daten'!N6</f>
        <v>0.38970588235294118</v>
      </c>
      <c r="H6" s="105">
        <f>'alle Daten'!O6</f>
        <v>-0.10878354362893194</v>
      </c>
      <c r="I6" s="104">
        <f>'alle Daten'!Q6</f>
        <v>2</v>
      </c>
      <c r="J6" s="141">
        <f>'alle Daten'!U6</f>
        <v>104</v>
      </c>
      <c r="K6" s="107">
        <f>'alle Daten'!Z6</f>
        <v>73</v>
      </c>
      <c r="L6" s="106">
        <f>'alle Daten'!AA6</f>
        <v>0.70192307692307687</v>
      </c>
      <c r="M6" s="108">
        <f>'alle Daten'!AA6-'alle Daten'!Y6</f>
        <v>-9.0759849906191459E-2</v>
      </c>
      <c r="N6" s="107">
        <f>'alle Daten'!AD6</f>
        <v>29</v>
      </c>
      <c r="O6" s="106">
        <f>'alle Daten'!AE6</f>
        <v>0.27884615384615385</v>
      </c>
      <c r="P6" s="108">
        <f>'alle Daten'!AE6-'alle Daten'!AC6</f>
        <v>7.1529080675422158E-2</v>
      </c>
      <c r="Q6" s="107">
        <f>'alle Daten'!AH6</f>
        <v>2</v>
      </c>
      <c r="R6" s="106">
        <f>'alle Daten'!AI6</f>
        <v>1.9230769230769232E-2</v>
      </c>
      <c r="S6" s="203">
        <f>'alle Daten'!AI6-'alle Daten'!AG6</f>
        <v>1.9230769230769232E-2</v>
      </c>
      <c r="T6" s="107">
        <f>'alle Daten'!AL6</f>
        <v>0</v>
      </c>
      <c r="U6" s="106">
        <f>'alle Daten'!AM6</f>
        <v>0</v>
      </c>
      <c r="V6" s="108">
        <f>'alle Daten'!AM6-'alle Daten'!AK6</f>
        <v>0</v>
      </c>
    </row>
    <row r="7" spans="1:43" x14ac:dyDescent="0.2">
      <c r="B7" s="134" t="s">
        <v>449</v>
      </c>
      <c r="C7" s="133" t="s">
        <v>17</v>
      </c>
      <c r="D7" s="118" t="s">
        <v>18</v>
      </c>
      <c r="E7" s="104">
        <f>'alle Daten'!F7</f>
        <v>279</v>
      </c>
      <c r="F7" s="104">
        <f>'alle Daten'!J7</f>
        <v>159</v>
      </c>
      <c r="G7" s="106">
        <f>'alle Daten'!N7</f>
        <v>0.56989247311827962</v>
      </c>
      <c r="H7" s="105">
        <f>'alle Daten'!O7</f>
        <v>5.053763440860215E-2</v>
      </c>
      <c r="I7" s="104">
        <f>'alle Daten'!Q7</f>
        <v>1</v>
      </c>
      <c r="J7" s="141">
        <f>'alle Daten'!U7</f>
        <v>158</v>
      </c>
      <c r="K7" s="107">
        <f>'alle Daten'!Z7</f>
        <v>156</v>
      </c>
      <c r="L7" s="106">
        <f>'alle Daten'!AA7</f>
        <v>0.98734177215189878</v>
      </c>
      <c r="M7" s="108">
        <f>'alle Daten'!AA7-'alle Daten'!Y7</f>
        <v>5.6091772151898756E-2</v>
      </c>
      <c r="N7" s="107">
        <f>'alle Daten'!AD7</f>
        <v>2</v>
      </c>
      <c r="O7" s="106">
        <f>'alle Daten'!AE7</f>
        <v>1.2658227848101266E-2</v>
      </c>
      <c r="P7" s="108">
        <f>'alle Daten'!AE7-'alle Daten'!AC7</f>
        <v>-5.6091772151898742E-2</v>
      </c>
      <c r="Q7" s="107">
        <f>'alle Daten'!AH7</f>
        <v>0</v>
      </c>
      <c r="R7" s="106">
        <f>'alle Daten'!AI7</f>
        <v>0</v>
      </c>
      <c r="S7" s="203">
        <f>'alle Daten'!AI7-'alle Daten'!AG7</f>
        <v>0</v>
      </c>
      <c r="T7" s="107">
        <f>'alle Daten'!AL7</f>
        <v>0</v>
      </c>
      <c r="U7" s="106">
        <f>'alle Daten'!AM7</f>
        <v>0</v>
      </c>
      <c r="V7" s="108">
        <f>'alle Daten'!AM7-'alle Daten'!AK7</f>
        <v>0</v>
      </c>
    </row>
    <row r="8" spans="1:43" x14ac:dyDescent="0.2">
      <c r="B8" s="134" t="s">
        <v>449</v>
      </c>
      <c r="C8" s="133" t="s">
        <v>19</v>
      </c>
      <c r="D8" s="118" t="s">
        <v>20</v>
      </c>
      <c r="E8" s="104">
        <f>'alle Daten'!F8</f>
        <v>295</v>
      </c>
      <c r="F8" s="104">
        <f>'alle Daten'!J8</f>
        <v>130</v>
      </c>
      <c r="G8" s="106">
        <f>'alle Daten'!N8</f>
        <v>0.44067796610169491</v>
      </c>
      <c r="H8" s="105">
        <f>'alle Daten'!O8</f>
        <v>7.5598601022329848E-2</v>
      </c>
      <c r="I8" s="104">
        <f>'alle Daten'!Q8</f>
        <v>3</v>
      </c>
      <c r="J8" s="141">
        <f>'alle Daten'!U8</f>
        <v>127</v>
      </c>
      <c r="K8" s="107">
        <f>'alle Daten'!Z8</f>
        <v>101</v>
      </c>
      <c r="L8" s="106">
        <f>'alle Daten'!AA8</f>
        <v>0.79527559055118113</v>
      </c>
      <c r="M8" s="108">
        <f>'alle Daten'!AA8-'alle Daten'!Y8</f>
        <v>-8.0830604139084383E-2</v>
      </c>
      <c r="N8" s="107">
        <f>'alle Daten'!AD8</f>
        <v>26</v>
      </c>
      <c r="O8" s="106">
        <f>'alle Daten'!AE8</f>
        <v>0.20472440944881889</v>
      </c>
      <c r="P8" s="108">
        <f>'alle Daten'!AE8-'alle Daten'!AC8</f>
        <v>8.0830604139084383E-2</v>
      </c>
      <c r="Q8" s="107">
        <f>'alle Daten'!AH8</f>
        <v>0</v>
      </c>
      <c r="R8" s="106">
        <f>'alle Daten'!AI8</f>
        <v>0</v>
      </c>
      <c r="S8" s="203">
        <f>'alle Daten'!AI8-'alle Daten'!AG8</f>
        <v>0</v>
      </c>
      <c r="T8" s="107">
        <f>'alle Daten'!AL8</f>
        <v>0</v>
      </c>
      <c r="U8" s="106">
        <f>'alle Daten'!AM8</f>
        <v>0</v>
      </c>
      <c r="V8" s="108">
        <f>'alle Daten'!AM8-'alle Daten'!AK8</f>
        <v>0</v>
      </c>
    </row>
    <row r="9" spans="1:43" x14ac:dyDescent="0.2">
      <c r="B9" s="134" t="s">
        <v>449</v>
      </c>
      <c r="C9" s="133" t="s">
        <v>21</v>
      </c>
      <c r="D9" s="118" t="s">
        <v>22</v>
      </c>
      <c r="E9" s="104">
        <f>'alle Daten'!F9</f>
        <v>241</v>
      </c>
      <c r="F9" s="104">
        <f>'alle Daten'!J9</f>
        <v>83</v>
      </c>
      <c r="G9" s="106">
        <f>'alle Daten'!N9</f>
        <v>0.34439834024896265</v>
      </c>
      <c r="H9" s="105">
        <f>'alle Daten'!O9</f>
        <v>2.8608866564752145E-2</v>
      </c>
      <c r="I9" s="104">
        <f>'alle Daten'!Q9</f>
        <v>2</v>
      </c>
      <c r="J9" s="141">
        <f>'alle Daten'!U9</f>
        <v>81</v>
      </c>
      <c r="K9" s="107">
        <f>'alle Daten'!Z9</f>
        <v>67</v>
      </c>
      <c r="L9" s="106">
        <f>'alle Daten'!AA9</f>
        <v>0.8271604938271605</v>
      </c>
      <c r="M9" s="108">
        <f>'alle Daten'!AA9-'alle Daten'!Y9</f>
        <v>-0.12155745489078817</v>
      </c>
      <c r="N9" s="107">
        <f>'alle Daten'!AD9</f>
        <v>13</v>
      </c>
      <c r="O9" s="106">
        <f>'alle Daten'!AE9</f>
        <v>0.16049382716049382</v>
      </c>
      <c r="P9" s="108">
        <f>'alle Daten'!AE9-'alle Daten'!AC9</f>
        <v>0.10921177587844254</v>
      </c>
      <c r="Q9" s="107">
        <f>'alle Daten'!AH9</f>
        <v>1</v>
      </c>
      <c r="R9" s="106">
        <f>'alle Daten'!AI9</f>
        <v>1.2345679012345678E-2</v>
      </c>
      <c r="S9" s="203">
        <f>'alle Daten'!AI9-'alle Daten'!AG9</f>
        <v>1.2345679012345678E-2</v>
      </c>
      <c r="T9" s="107">
        <f>'alle Daten'!AL9</f>
        <v>0</v>
      </c>
      <c r="U9" s="106">
        <f>'alle Daten'!AM9</f>
        <v>0</v>
      </c>
      <c r="V9" s="108">
        <f>'alle Daten'!AM9-'alle Daten'!AK9</f>
        <v>0</v>
      </c>
    </row>
    <row r="10" spans="1:43" x14ac:dyDescent="0.2">
      <c r="B10" s="134" t="s">
        <v>449</v>
      </c>
      <c r="C10" s="133" t="s">
        <v>23</v>
      </c>
      <c r="D10" s="118" t="s">
        <v>24</v>
      </c>
      <c r="E10" s="104">
        <f>'alle Daten'!F10</f>
        <v>125</v>
      </c>
      <c r="F10" s="104">
        <f>'alle Daten'!J10</f>
        <v>88</v>
      </c>
      <c r="G10" s="106">
        <f>'alle Daten'!N10</f>
        <v>0.70399999999999996</v>
      </c>
      <c r="H10" s="105">
        <f>'alle Daten'!O10</f>
        <v>6.0164383561643775E-2</v>
      </c>
      <c r="I10" s="104">
        <f>'alle Daten'!Q10</f>
        <v>0</v>
      </c>
      <c r="J10" s="141">
        <f>'alle Daten'!U10</f>
        <v>88</v>
      </c>
      <c r="K10" s="107">
        <f>'alle Daten'!Z10</f>
        <v>55</v>
      </c>
      <c r="L10" s="106">
        <f>'alle Daten'!AA10</f>
        <v>0.625</v>
      </c>
      <c r="M10" s="108">
        <f>'alle Daten'!AA10-'alle Daten'!Y10</f>
        <v>-0.14919354838709675</v>
      </c>
      <c r="N10" s="107">
        <f>'alle Daten'!AD10</f>
        <v>28</v>
      </c>
      <c r="O10" s="106">
        <f>'alle Daten'!AE10</f>
        <v>0.31818181818181818</v>
      </c>
      <c r="P10" s="108">
        <f>'alle Daten'!AE10-'alle Daten'!AC10</f>
        <v>9.2375366568914957E-2</v>
      </c>
      <c r="Q10" s="107">
        <f>'alle Daten'!AH10</f>
        <v>5</v>
      </c>
      <c r="R10" s="106">
        <f>'alle Daten'!AI10</f>
        <v>5.6818181818181816E-2</v>
      </c>
      <c r="S10" s="203">
        <f>'alle Daten'!AI10-'alle Daten'!AG10</f>
        <v>5.6818181818181816E-2</v>
      </c>
      <c r="T10" s="107">
        <f>'alle Daten'!AL10</f>
        <v>0</v>
      </c>
      <c r="U10" s="106">
        <f>'alle Daten'!AM10</f>
        <v>0</v>
      </c>
      <c r="V10" s="108">
        <f>'alle Daten'!AM10-'alle Daten'!AK10</f>
        <v>0</v>
      </c>
    </row>
    <row r="11" spans="1:43" x14ac:dyDescent="0.2">
      <c r="B11" s="134" t="s">
        <v>449</v>
      </c>
      <c r="C11" s="133" t="s">
        <v>25</v>
      </c>
      <c r="D11" s="118" t="s">
        <v>26</v>
      </c>
      <c r="E11" s="104">
        <f>'alle Daten'!F11</f>
        <v>280</v>
      </c>
      <c r="F11" s="104">
        <f>'alle Daten'!J11</f>
        <v>158</v>
      </c>
      <c r="G11" s="106">
        <f>'alle Daten'!N11</f>
        <v>0.56428571428571428</v>
      </c>
      <c r="H11" s="105">
        <f>'alle Daten'!O11</f>
        <v>-2.2671867381764965E-3</v>
      </c>
      <c r="I11" s="104">
        <f>'alle Daten'!Q11</f>
        <v>1</v>
      </c>
      <c r="J11" s="141">
        <f>'alle Daten'!U11</f>
        <v>157</v>
      </c>
      <c r="K11" s="107">
        <f>'alle Daten'!Z11</f>
        <v>147</v>
      </c>
      <c r="L11" s="106">
        <f>'alle Daten'!AA11</f>
        <v>0.93630573248407645</v>
      </c>
      <c r="M11" s="108">
        <f>'alle Daten'!AA11-'alle Daten'!Y11</f>
        <v>-2.6884451565003298E-2</v>
      </c>
      <c r="N11" s="107">
        <f>'alle Daten'!AD11</f>
        <v>6</v>
      </c>
      <c r="O11" s="106">
        <f>'alle Daten'!AE11</f>
        <v>3.8216560509554139E-2</v>
      </c>
      <c r="P11" s="108">
        <f>'alle Daten'!AE11-'alle Daten'!AC11</f>
        <v>1.4067445586338906E-3</v>
      </c>
      <c r="Q11" s="107">
        <f>'alle Daten'!AH11</f>
        <v>4</v>
      </c>
      <c r="R11" s="106">
        <f>'alle Daten'!AI11</f>
        <v>2.5477707006369428E-2</v>
      </c>
      <c r="S11" s="203">
        <f>'alle Daten'!AI11-'alle Daten'!AG11</f>
        <v>2.5477707006369428E-2</v>
      </c>
      <c r="T11" s="107">
        <f>'alle Daten'!AL11</f>
        <v>0</v>
      </c>
      <c r="U11" s="106">
        <f>'alle Daten'!AM11</f>
        <v>0</v>
      </c>
      <c r="V11" s="108">
        <f>'alle Daten'!AM11-'alle Daten'!AK11</f>
        <v>0</v>
      </c>
    </row>
    <row r="12" spans="1:43" x14ac:dyDescent="0.2">
      <c r="B12" s="134" t="s">
        <v>449</v>
      </c>
      <c r="C12" s="133" t="s">
        <v>27</v>
      </c>
      <c r="D12" s="118" t="s">
        <v>28</v>
      </c>
      <c r="E12" s="104">
        <f>'alle Daten'!F12</f>
        <v>54</v>
      </c>
      <c r="F12" s="104">
        <f>'alle Daten'!J12</f>
        <v>30</v>
      </c>
      <c r="G12" s="106">
        <f>'alle Daten'!N12</f>
        <v>0.55555555555555558</v>
      </c>
      <c r="H12" s="105">
        <f>'alle Daten'!O12</f>
        <v>-1.0482180293501009E-2</v>
      </c>
      <c r="I12" s="104">
        <f>'alle Daten'!Q12</f>
        <v>0</v>
      </c>
      <c r="J12" s="141">
        <f>'alle Daten'!U12</f>
        <v>30</v>
      </c>
      <c r="K12" s="107">
        <f>'alle Daten'!Z12</f>
        <v>28</v>
      </c>
      <c r="L12" s="106">
        <f>'alle Daten'!AA12</f>
        <v>0.93333333333333335</v>
      </c>
      <c r="M12" s="108">
        <f>'alle Daten'!AA12-'alle Daten'!Y12</f>
        <v>3.6781609195402298E-2</v>
      </c>
      <c r="N12" s="107">
        <f>'alle Daten'!AD12</f>
        <v>2</v>
      </c>
      <c r="O12" s="106">
        <f>'alle Daten'!AE12</f>
        <v>6.6666666666666666E-2</v>
      </c>
      <c r="P12" s="108">
        <f>'alle Daten'!AE12-'alle Daten'!AC12</f>
        <v>-3.6781609195402298E-2</v>
      </c>
      <c r="Q12" s="107">
        <f>'alle Daten'!AH12</f>
        <v>0</v>
      </c>
      <c r="R12" s="106">
        <f>'alle Daten'!AI12</f>
        <v>0</v>
      </c>
      <c r="S12" s="203">
        <f>'alle Daten'!AI12-'alle Daten'!AG12</f>
        <v>0</v>
      </c>
      <c r="T12" s="107">
        <f>'alle Daten'!AL12</f>
        <v>0</v>
      </c>
      <c r="U12" s="106">
        <f>'alle Daten'!AM12</f>
        <v>0</v>
      </c>
      <c r="V12" s="108">
        <f>'alle Daten'!AM12-'alle Daten'!AK12</f>
        <v>0</v>
      </c>
    </row>
    <row r="13" spans="1:43" x14ac:dyDescent="0.2">
      <c r="B13" s="134" t="s">
        <v>449</v>
      </c>
      <c r="C13" s="133" t="s">
        <v>29</v>
      </c>
      <c r="D13" s="118" t="s">
        <v>30</v>
      </c>
      <c r="E13" s="104">
        <f>'alle Daten'!F13</f>
        <v>451</v>
      </c>
      <c r="F13" s="104">
        <f>'alle Daten'!J13</f>
        <v>176</v>
      </c>
      <c r="G13" s="106">
        <f>'alle Daten'!N13</f>
        <v>0.3902439024390244</v>
      </c>
      <c r="H13" s="105">
        <f>'alle Daten'!O13</f>
        <v>-0.2334985522893458</v>
      </c>
      <c r="I13" s="104">
        <f>'alle Daten'!Q13</f>
        <v>3</v>
      </c>
      <c r="J13" s="141">
        <f>'alle Daten'!U13</f>
        <v>173</v>
      </c>
      <c r="K13" s="107">
        <f>'alle Daten'!Z13</f>
        <v>61</v>
      </c>
      <c r="L13" s="106">
        <f>'alle Daten'!AA13</f>
        <v>0.35260115606936415</v>
      </c>
      <c r="M13" s="108">
        <f>'alle Daten'!AA13-'alle Daten'!Y13</f>
        <v>0.14865378764831153</v>
      </c>
      <c r="N13" s="107">
        <f>'alle Daten'!AD13</f>
        <v>103</v>
      </c>
      <c r="O13" s="106">
        <f>'alle Daten'!AE13</f>
        <v>0.59537572254335258</v>
      </c>
      <c r="P13" s="108">
        <f>'alle Daten'!AE13-'alle Daten'!AC13</f>
        <v>-0.20067690903559476</v>
      </c>
      <c r="Q13" s="107">
        <f>'alle Daten'!AH13</f>
        <v>9</v>
      </c>
      <c r="R13" s="106">
        <f>'alle Daten'!AI13</f>
        <v>5.2023121387283239E-2</v>
      </c>
      <c r="S13" s="203">
        <f>'alle Daten'!AI13-'alle Daten'!AG13</f>
        <v>5.2023121387283239E-2</v>
      </c>
      <c r="T13" s="107">
        <f>'alle Daten'!AL13</f>
        <v>0</v>
      </c>
      <c r="U13" s="106">
        <f>'alle Daten'!AM13</f>
        <v>0</v>
      </c>
      <c r="V13" s="108">
        <f>'alle Daten'!AM13-'alle Daten'!AK13</f>
        <v>0</v>
      </c>
    </row>
    <row r="14" spans="1:43" x14ac:dyDescent="0.2">
      <c r="B14" s="134" t="s">
        <v>449</v>
      </c>
      <c r="C14" s="133" t="s">
        <v>31</v>
      </c>
      <c r="D14" s="118" t="s">
        <v>32</v>
      </c>
      <c r="E14" s="104">
        <f>'alle Daten'!F14</f>
        <v>202</v>
      </c>
      <c r="F14" s="104">
        <f>'alle Daten'!J14</f>
        <v>63</v>
      </c>
      <c r="G14" s="106">
        <f>'alle Daten'!N14</f>
        <v>0.31188118811881188</v>
      </c>
      <c r="H14" s="105">
        <f>'alle Daten'!O14</f>
        <v>5.8360061358248505E-2</v>
      </c>
      <c r="I14" s="104">
        <f>'alle Daten'!Q14</f>
        <v>0</v>
      </c>
      <c r="J14" s="141">
        <f>'alle Daten'!U14</f>
        <v>63</v>
      </c>
      <c r="K14" s="107">
        <f>'alle Daten'!Z14</f>
        <v>50</v>
      </c>
      <c r="L14" s="106">
        <f>'alle Daten'!AA14</f>
        <v>0.79365079365079361</v>
      </c>
      <c r="M14" s="108">
        <f>'alle Daten'!AA14-'alle Daten'!Y14</f>
        <v>-7.6719576719576743E-2</v>
      </c>
      <c r="N14" s="107">
        <f>'alle Daten'!AD14</f>
        <v>11</v>
      </c>
      <c r="O14" s="106">
        <f>'alle Daten'!AE14</f>
        <v>0.17460317460317459</v>
      </c>
      <c r="P14" s="108">
        <f>'alle Daten'!AE14-'alle Daten'!AC14</f>
        <v>4.4973544973544971E-2</v>
      </c>
      <c r="Q14" s="107">
        <f>'alle Daten'!AH14</f>
        <v>2</v>
      </c>
      <c r="R14" s="106">
        <f>'alle Daten'!AI14</f>
        <v>3.1746031746031744E-2</v>
      </c>
      <c r="S14" s="203">
        <f>'alle Daten'!AI14-'alle Daten'!AG14</f>
        <v>3.1746031746031744E-2</v>
      </c>
      <c r="T14" s="107">
        <f>'alle Daten'!AL14</f>
        <v>0</v>
      </c>
      <c r="U14" s="106">
        <f>'alle Daten'!AM14</f>
        <v>0</v>
      </c>
      <c r="V14" s="108">
        <f>'alle Daten'!AM14-'alle Daten'!AK14</f>
        <v>0</v>
      </c>
    </row>
    <row r="15" spans="1:43" x14ac:dyDescent="0.2">
      <c r="B15" s="134" t="s">
        <v>449</v>
      </c>
      <c r="C15" s="133" t="s">
        <v>33</v>
      </c>
      <c r="D15" s="118" t="s">
        <v>34</v>
      </c>
      <c r="E15" s="104">
        <f>'alle Daten'!F15</f>
        <v>102</v>
      </c>
      <c r="F15" s="104">
        <f>'alle Daten'!J15</f>
        <v>57</v>
      </c>
      <c r="G15" s="106">
        <f>'alle Daten'!N15</f>
        <v>0.55882352941176472</v>
      </c>
      <c r="H15" s="105">
        <f>'alle Daten'!O15</f>
        <v>-4.6681057744198617E-2</v>
      </c>
      <c r="I15" s="104">
        <f>'alle Daten'!Q15</f>
        <v>0</v>
      </c>
      <c r="J15" s="141">
        <f>'alle Daten'!U15</f>
        <v>57</v>
      </c>
      <c r="K15" s="107">
        <f>'alle Daten'!Z15</f>
        <v>38</v>
      </c>
      <c r="L15" s="106">
        <f>'alle Daten'!AA15</f>
        <v>0.66666666666666663</v>
      </c>
      <c r="M15" s="108">
        <f>'alle Daten'!AA15-'alle Daten'!Y15</f>
        <v>3.5897435897435881E-2</v>
      </c>
      <c r="N15" s="107">
        <f>'alle Daten'!AD15</f>
        <v>17</v>
      </c>
      <c r="O15" s="106">
        <f>'alle Daten'!AE15</f>
        <v>0.2982456140350877</v>
      </c>
      <c r="P15" s="108">
        <f>'alle Daten'!AE15-'alle Daten'!AC15</f>
        <v>-7.0985155195681549E-2</v>
      </c>
      <c r="Q15" s="107">
        <f>'alle Daten'!AH15</f>
        <v>2</v>
      </c>
      <c r="R15" s="106">
        <f>'alle Daten'!AI15</f>
        <v>3.5087719298245612E-2</v>
      </c>
      <c r="S15" s="203">
        <f>'alle Daten'!AI15-'alle Daten'!AG15</f>
        <v>3.5087719298245612E-2</v>
      </c>
      <c r="T15" s="107">
        <f>'alle Daten'!AL15</f>
        <v>0</v>
      </c>
      <c r="U15" s="106">
        <f>'alle Daten'!AM15</f>
        <v>0</v>
      </c>
      <c r="V15" s="108">
        <f>'alle Daten'!AM15-'alle Daten'!AK15</f>
        <v>0</v>
      </c>
    </row>
    <row r="16" spans="1:43" x14ac:dyDescent="0.2">
      <c r="B16" s="134" t="s">
        <v>449</v>
      </c>
      <c r="C16" s="133" t="s">
        <v>35</v>
      </c>
      <c r="D16" s="118" t="s">
        <v>36</v>
      </c>
      <c r="E16" s="104">
        <f>'alle Daten'!F16</f>
        <v>273</v>
      </c>
      <c r="F16" s="104">
        <f>'alle Daten'!J16</f>
        <v>192</v>
      </c>
      <c r="G16" s="106">
        <f>'alle Daten'!N16</f>
        <v>0.70329670329670335</v>
      </c>
      <c r="H16" s="105">
        <f>'alle Daten'!O16</f>
        <v>-1.0539774690717985E-2</v>
      </c>
      <c r="I16" s="104">
        <f>'alle Daten'!Q16</f>
        <v>4</v>
      </c>
      <c r="J16" s="141">
        <f>'alle Daten'!U16</f>
        <v>188</v>
      </c>
      <c r="K16" s="107">
        <f>'alle Daten'!Z16</f>
        <v>155</v>
      </c>
      <c r="L16" s="106">
        <f>'alle Daten'!AA16</f>
        <v>0.82446808510638303</v>
      </c>
      <c r="M16" s="108">
        <f>'alle Daten'!AA16-'alle Daten'!Y16</f>
        <v>4.6187542119957681E-2</v>
      </c>
      <c r="N16" s="107">
        <f>'alle Daten'!AD16</f>
        <v>31</v>
      </c>
      <c r="O16" s="106">
        <f>'alle Daten'!AE16</f>
        <v>0.16489361702127658</v>
      </c>
      <c r="P16" s="108">
        <f>'alle Daten'!AE16-'alle Daten'!AC16</f>
        <v>-5.6825839992298066E-2</v>
      </c>
      <c r="Q16" s="107">
        <f>'alle Daten'!AH16</f>
        <v>2</v>
      </c>
      <c r="R16" s="106">
        <f>'alle Daten'!AI16</f>
        <v>1.0638297872340425E-2</v>
      </c>
      <c r="S16" s="203">
        <f>'alle Daten'!AI16-'alle Daten'!AG16</f>
        <v>1.0638297872340425E-2</v>
      </c>
      <c r="T16" s="107">
        <f>'alle Daten'!AL16</f>
        <v>0</v>
      </c>
      <c r="U16" s="106">
        <f>'alle Daten'!AM16</f>
        <v>0</v>
      </c>
      <c r="V16" s="108">
        <f>'alle Daten'!AM16-'alle Daten'!AK16</f>
        <v>0</v>
      </c>
    </row>
    <row r="17" spans="2:22" x14ac:dyDescent="0.2">
      <c r="B17" s="134" t="s">
        <v>449</v>
      </c>
      <c r="C17" s="133" t="s">
        <v>37</v>
      </c>
      <c r="D17" s="118" t="s">
        <v>38</v>
      </c>
      <c r="E17" s="104">
        <f>'alle Daten'!F17</f>
        <v>223</v>
      </c>
      <c r="F17" s="104">
        <f>'alle Daten'!J17</f>
        <v>100</v>
      </c>
      <c r="G17" s="106">
        <f>'alle Daten'!N17</f>
        <v>0.44843049327354262</v>
      </c>
      <c r="H17" s="105">
        <f>'alle Daten'!O17</f>
        <v>-1.9654613109436114E-2</v>
      </c>
      <c r="I17" s="104">
        <f>'alle Daten'!Q17</f>
        <v>4</v>
      </c>
      <c r="J17" s="141">
        <f>'alle Daten'!U17</f>
        <v>96</v>
      </c>
      <c r="K17" s="107">
        <f>'alle Daten'!Z17</f>
        <v>88</v>
      </c>
      <c r="L17" s="106">
        <f>'alle Daten'!AA17</f>
        <v>0.91666666666666663</v>
      </c>
      <c r="M17" s="108">
        <f>'alle Daten'!AA17-'alle Daten'!Y17</f>
        <v>-4.663608562691135E-2</v>
      </c>
      <c r="N17" s="107">
        <f>'alle Daten'!AD17</f>
        <v>8</v>
      </c>
      <c r="O17" s="106">
        <f>'alle Daten'!AE17</f>
        <v>8.3333333333333329E-2</v>
      </c>
      <c r="P17" s="108">
        <f>'alle Daten'!AE17-'alle Daten'!AC17</f>
        <v>4.6636085626911308E-2</v>
      </c>
      <c r="Q17" s="107">
        <f>'alle Daten'!AH17</f>
        <v>0</v>
      </c>
      <c r="R17" s="106">
        <f>'alle Daten'!AI17</f>
        <v>0</v>
      </c>
      <c r="S17" s="203">
        <f>'alle Daten'!AI17-'alle Daten'!AG17</f>
        <v>0</v>
      </c>
      <c r="T17" s="107">
        <f>'alle Daten'!AL17</f>
        <v>0</v>
      </c>
      <c r="U17" s="106">
        <f>'alle Daten'!AM17</f>
        <v>0</v>
      </c>
      <c r="V17" s="108">
        <f>'alle Daten'!AM17-'alle Daten'!AK17</f>
        <v>0</v>
      </c>
    </row>
    <row r="18" spans="2:22" x14ac:dyDescent="0.2">
      <c r="B18" s="134" t="s">
        <v>449</v>
      </c>
      <c r="C18" s="133" t="s">
        <v>39</v>
      </c>
      <c r="D18" s="118" t="s">
        <v>40</v>
      </c>
      <c r="E18" s="104">
        <f>'alle Daten'!F18</f>
        <v>430</v>
      </c>
      <c r="F18" s="104">
        <f>'alle Daten'!J18</f>
        <v>95</v>
      </c>
      <c r="G18" s="106">
        <f>'alle Daten'!N18</f>
        <v>0.22093023255813954</v>
      </c>
      <c r="H18" s="105">
        <f>'alle Daten'!O18</f>
        <v>-0.30235136389418865</v>
      </c>
      <c r="I18" s="104">
        <f>'alle Daten'!Q18</f>
        <v>2</v>
      </c>
      <c r="J18" s="141">
        <f>'alle Daten'!U18</f>
        <v>93</v>
      </c>
      <c r="K18" s="107">
        <f>'alle Daten'!Z18</f>
        <v>87</v>
      </c>
      <c r="L18" s="106">
        <f>'alle Daten'!AA18</f>
        <v>0.93548387096774188</v>
      </c>
      <c r="M18" s="108">
        <f>'alle Daten'!AA18-'alle Daten'!Y18</f>
        <v>8.4420041180507832E-2</v>
      </c>
      <c r="N18" s="107">
        <f>'alle Daten'!AD18</f>
        <v>3</v>
      </c>
      <c r="O18" s="106">
        <f>'alle Daten'!AE18</f>
        <v>3.2258064516129031E-2</v>
      </c>
      <c r="P18" s="108">
        <f>'alle Daten'!AE18-'alle Daten'!AC18</f>
        <v>-0.11667810569663692</v>
      </c>
      <c r="Q18" s="107">
        <f>'alle Daten'!AH18</f>
        <v>3</v>
      </c>
      <c r="R18" s="106">
        <f>'alle Daten'!AI18</f>
        <v>3.2258064516129031E-2</v>
      </c>
      <c r="S18" s="203">
        <f>'alle Daten'!AI18-'alle Daten'!AG18</f>
        <v>3.2258064516129031E-2</v>
      </c>
      <c r="T18" s="107">
        <f>'alle Daten'!AL18</f>
        <v>0</v>
      </c>
      <c r="U18" s="106">
        <f>'alle Daten'!AM18</f>
        <v>0</v>
      </c>
      <c r="V18" s="108">
        <f>'alle Daten'!AM18-'alle Daten'!AK18</f>
        <v>0</v>
      </c>
    </row>
    <row r="19" spans="2:22" x14ac:dyDescent="0.2">
      <c r="B19" s="134" t="s">
        <v>449</v>
      </c>
      <c r="C19" s="133" t="s">
        <v>41</v>
      </c>
      <c r="D19" s="118" t="s">
        <v>42</v>
      </c>
      <c r="E19" s="104">
        <f>'alle Daten'!F19</f>
        <v>452</v>
      </c>
      <c r="F19" s="104">
        <f>'alle Daten'!J19</f>
        <v>208</v>
      </c>
      <c r="G19" s="106">
        <f>'alle Daten'!N19</f>
        <v>0.46017699115044247</v>
      </c>
      <c r="H19" s="105">
        <f>'alle Daten'!O19</f>
        <v>7.217699115044246E-2</v>
      </c>
      <c r="I19" s="104">
        <f>'alle Daten'!Q19</f>
        <v>2</v>
      </c>
      <c r="J19" s="141">
        <f>'alle Daten'!U19</f>
        <v>206</v>
      </c>
      <c r="K19" s="107">
        <f>'alle Daten'!Z19</f>
        <v>182</v>
      </c>
      <c r="L19" s="106">
        <f>'alle Daten'!AA19</f>
        <v>0.88349514563106801</v>
      </c>
      <c r="M19" s="108">
        <f>'alle Daten'!AA19-'alle Daten'!Y19</f>
        <v>-2.3240605664268776E-2</v>
      </c>
      <c r="N19" s="107">
        <f>'alle Daten'!AD19</f>
        <v>16</v>
      </c>
      <c r="O19" s="106">
        <f>'alle Daten'!AE19</f>
        <v>7.7669902912621352E-2</v>
      </c>
      <c r="P19" s="108">
        <f>'alle Daten'!AE19-'alle Daten'!AC19</f>
        <v>-1.5594345792041858E-2</v>
      </c>
      <c r="Q19" s="107">
        <f>'alle Daten'!AH19</f>
        <v>8</v>
      </c>
      <c r="R19" s="106">
        <f>'alle Daten'!AI19</f>
        <v>3.8834951456310676E-2</v>
      </c>
      <c r="S19" s="203">
        <f>'alle Daten'!AI19-'alle Daten'!AG19</f>
        <v>3.8834951456310676E-2</v>
      </c>
      <c r="T19" s="107">
        <f>'alle Daten'!AL19</f>
        <v>0</v>
      </c>
      <c r="U19" s="106">
        <f>'alle Daten'!AM19</f>
        <v>0</v>
      </c>
      <c r="V19" s="108">
        <f>'alle Daten'!AM19-'alle Daten'!AK19</f>
        <v>0</v>
      </c>
    </row>
    <row r="20" spans="2:22" x14ac:dyDescent="0.2">
      <c r="B20" s="134" t="s">
        <v>449</v>
      </c>
      <c r="C20" s="133" t="s">
        <v>43</v>
      </c>
      <c r="D20" s="118" t="s">
        <v>44</v>
      </c>
      <c r="E20" s="104">
        <f>'alle Daten'!F20</f>
        <v>295</v>
      </c>
      <c r="F20" s="104">
        <f>'alle Daten'!J20</f>
        <v>159</v>
      </c>
      <c r="G20" s="106">
        <f>'alle Daten'!N20</f>
        <v>0.53898305084745768</v>
      </c>
      <c r="H20" s="105">
        <f>'alle Daten'!O20</f>
        <v>5.3641031303483744E-2</v>
      </c>
      <c r="I20" s="104">
        <f>'alle Daten'!Q20</f>
        <v>3</v>
      </c>
      <c r="J20" s="141">
        <f>'alle Daten'!U20</f>
        <v>156</v>
      </c>
      <c r="K20" s="107">
        <f>'alle Daten'!Z20</f>
        <v>144</v>
      </c>
      <c r="L20" s="106">
        <f>'alle Daten'!AA20</f>
        <v>0.92307692307692313</v>
      </c>
      <c r="M20" s="108">
        <f>'alle Daten'!AA20-'alle Daten'!Y20</f>
        <v>8.8594164456233471E-2</v>
      </c>
      <c r="N20" s="107">
        <f>'alle Daten'!AD20</f>
        <v>5</v>
      </c>
      <c r="O20" s="106">
        <f>'alle Daten'!AE20</f>
        <v>3.2051282051282048E-2</v>
      </c>
      <c r="P20" s="108">
        <f>'alle Daten'!AE20-'alle Daten'!AC20</f>
        <v>-0.13346595932802829</v>
      </c>
      <c r="Q20" s="107">
        <f>'alle Daten'!AH20</f>
        <v>7</v>
      </c>
      <c r="R20" s="106">
        <f>'alle Daten'!AI20</f>
        <v>4.4871794871794872E-2</v>
      </c>
      <c r="S20" s="203">
        <f>'alle Daten'!AI20-'alle Daten'!AG20</f>
        <v>4.4871794871794872E-2</v>
      </c>
      <c r="T20" s="107">
        <f>'alle Daten'!AL20</f>
        <v>0</v>
      </c>
      <c r="U20" s="106">
        <f>'alle Daten'!AM20</f>
        <v>0</v>
      </c>
      <c r="V20" s="108">
        <f>'alle Daten'!AM20-'alle Daten'!AK20</f>
        <v>0</v>
      </c>
    </row>
    <row r="21" spans="2:22" x14ac:dyDescent="0.2">
      <c r="B21" s="134" t="s">
        <v>449</v>
      </c>
      <c r="C21" s="133" t="s">
        <v>45</v>
      </c>
      <c r="D21" s="118" t="s">
        <v>46</v>
      </c>
      <c r="E21" s="104">
        <f>'alle Daten'!F21</f>
        <v>215</v>
      </c>
      <c r="F21" s="104">
        <f>'alle Daten'!J21</f>
        <v>106</v>
      </c>
      <c r="G21" s="106">
        <f>'alle Daten'!N21</f>
        <v>0.49302325581395351</v>
      </c>
      <c r="H21" s="105">
        <f>'alle Daten'!O21</f>
        <v>-5.9488159711160671E-2</v>
      </c>
      <c r="I21" s="104">
        <f>'alle Daten'!Q21</f>
        <v>0</v>
      </c>
      <c r="J21" s="141">
        <f>'alle Daten'!U21</f>
        <v>106</v>
      </c>
      <c r="K21" s="107">
        <f>'alle Daten'!Z21</f>
        <v>51</v>
      </c>
      <c r="L21" s="106">
        <f>'alle Daten'!AA21</f>
        <v>0.48113207547169812</v>
      </c>
      <c r="M21" s="108">
        <f>'alle Daten'!AA21-'alle Daten'!Y21</f>
        <v>1.4465408805031443E-2</v>
      </c>
      <c r="N21" s="107">
        <f>'alle Daten'!AD21</f>
        <v>55</v>
      </c>
      <c r="O21" s="106">
        <f>'alle Daten'!AE21</f>
        <v>0.51886792452830188</v>
      </c>
      <c r="P21" s="108">
        <f>'alle Daten'!AE21-'alle Daten'!AC21</f>
        <v>-1.4465408805031443E-2</v>
      </c>
      <c r="Q21" s="107">
        <f>'alle Daten'!AH21</f>
        <v>0</v>
      </c>
      <c r="R21" s="106">
        <f>'alle Daten'!AI21</f>
        <v>0</v>
      </c>
      <c r="S21" s="203">
        <f>'alle Daten'!AI21-'alle Daten'!AG21</f>
        <v>0</v>
      </c>
      <c r="T21" s="107">
        <f>'alle Daten'!AL21</f>
        <v>0</v>
      </c>
      <c r="U21" s="106">
        <f>'alle Daten'!AM21</f>
        <v>0</v>
      </c>
      <c r="V21" s="108">
        <f>'alle Daten'!AM21-'alle Daten'!AK21</f>
        <v>0</v>
      </c>
    </row>
    <row r="22" spans="2:22" x14ac:dyDescent="0.2">
      <c r="B22" s="134" t="s">
        <v>449</v>
      </c>
      <c r="C22" s="133" t="s">
        <v>47</v>
      </c>
      <c r="D22" s="118" t="s">
        <v>48</v>
      </c>
      <c r="E22" s="104">
        <f>'alle Daten'!F22</f>
        <v>178</v>
      </c>
      <c r="F22" s="104">
        <f>'alle Daten'!J22</f>
        <v>98</v>
      </c>
      <c r="G22" s="106">
        <f>'alle Daten'!N22</f>
        <v>0.550561797752809</v>
      </c>
      <c r="H22" s="105">
        <f>'alle Daten'!O22</f>
        <v>2.0832068023079242E-2</v>
      </c>
      <c r="I22" s="104">
        <f>'alle Daten'!Q22</f>
        <v>0</v>
      </c>
      <c r="J22" s="141">
        <f>'alle Daten'!U22</f>
        <v>98</v>
      </c>
      <c r="K22" s="107">
        <f>'alle Daten'!Z22</f>
        <v>78</v>
      </c>
      <c r="L22" s="106">
        <f>'alle Daten'!AA22</f>
        <v>0.79591836734693877</v>
      </c>
      <c r="M22" s="108">
        <f>'alle Daten'!AA22-'alle Daten'!Y22</f>
        <v>2.0408163265306145E-2</v>
      </c>
      <c r="N22" s="107">
        <f>'alle Daten'!AD22</f>
        <v>14</v>
      </c>
      <c r="O22" s="106">
        <f>'alle Daten'!AE22</f>
        <v>0.14285714285714285</v>
      </c>
      <c r="P22" s="108">
        <f>'alle Daten'!AE22-'alle Daten'!AC22</f>
        <v>-8.1632653061224497E-2</v>
      </c>
      <c r="Q22" s="107">
        <f>'alle Daten'!AH22</f>
        <v>6</v>
      </c>
      <c r="R22" s="106">
        <f>'alle Daten'!AI22</f>
        <v>6.1224489795918366E-2</v>
      </c>
      <c r="S22" s="203">
        <f>'alle Daten'!AI22-'alle Daten'!AG22</f>
        <v>6.1224489795918366E-2</v>
      </c>
      <c r="T22" s="107">
        <f>'alle Daten'!AL22</f>
        <v>0</v>
      </c>
      <c r="U22" s="106">
        <f>'alle Daten'!AM22</f>
        <v>0</v>
      </c>
      <c r="V22" s="108">
        <f>'alle Daten'!AM22-'alle Daten'!AK22</f>
        <v>0</v>
      </c>
    </row>
    <row r="23" spans="2:22" x14ac:dyDescent="0.2">
      <c r="B23" s="134" t="s">
        <v>449</v>
      </c>
      <c r="C23" s="133" t="s">
        <v>49</v>
      </c>
      <c r="D23" s="118" t="s">
        <v>50</v>
      </c>
      <c r="E23" s="104">
        <f>'alle Daten'!F23</f>
        <v>186</v>
      </c>
      <c r="F23" s="104">
        <f>'alle Daten'!J23</f>
        <v>73</v>
      </c>
      <c r="G23" s="106">
        <f>'alle Daten'!N23</f>
        <v>0.39247311827956988</v>
      </c>
      <c r="H23" s="105">
        <f>'alle Daten'!O23</f>
        <v>-0.17036841177507489</v>
      </c>
      <c r="I23" s="104">
        <f>'alle Daten'!Q23</f>
        <v>1</v>
      </c>
      <c r="J23" s="141">
        <f>'alle Daten'!U23</f>
        <v>72</v>
      </c>
      <c r="K23" s="107">
        <f>'alle Daten'!Z23</f>
        <v>67</v>
      </c>
      <c r="L23" s="106">
        <f>'alle Daten'!AA23</f>
        <v>0.93055555555555558</v>
      </c>
      <c r="M23" s="108">
        <f>'alle Daten'!AA23-'alle Daten'!Y23</f>
        <v>-4.96424642464246E-2</v>
      </c>
      <c r="N23" s="107">
        <f>'alle Daten'!AD23</f>
        <v>2</v>
      </c>
      <c r="O23" s="106">
        <f>'alle Daten'!AE23</f>
        <v>2.7777777777777776E-2</v>
      </c>
      <c r="P23" s="108">
        <f>'alle Daten'!AE23-'alle Daten'!AC23</f>
        <v>7.975797579757974E-3</v>
      </c>
      <c r="Q23" s="107">
        <f>'alle Daten'!AH23</f>
        <v>3</v>
      </c>
      <c r="R23" s="106">
        <f>'alle Daten'!AI23</f>
        <v>4.1666666666666664E-2</v>
      </c>
      <c r="S23" s="203">
        <f>'alle Daten'!AI23-'alle Daten'!AG23</f>
        <v>4.1666666666666664E-2</v>
      </c>
      <c r="T23" s="107">
        <f>'alle Daten'!AL23</f>
        <v>0</v>
      </c>
      <c r="U23" s="106">
        <f>'alle Daten'!AM23</f>
        <v>0</v>
      </c>
      <c r="V23" s="108">
        <f>'alle Daten'!AM23-'alle Daten'!AK23</f>
        <v>0</v>
      </c>
    </row>
    <row r="24" spans="2:22" x14ac:dyDescent="0.2">
      <c r="B24" s="134" t="s">
        <v>449</v>
      </c>
      <c r="C24" s="133" t="s">
        <v>51</v>
      </c>
      <c r="D24" s="118" t="s">
        <v>52</v>
      </c>
      <c r="E24" s="104">
        <f>'alle Daten'!F24</f>
        <v>281</v>
      </c>
      <c r="F24" s="104">
        <f>'alle Daten'!J24</f>
        <v>112</v>
      </c>
      <c r="G24" s="106">
        <f>'alle Daten'!N24</f>
        <v>0.39857651245551601</v>
      </c>
      <c r="H24" s="105">
        <f>'alle Daten'!O24</f>
        <v>-3.7234298355294793E-2</v>
      </c>
      <c r="I24" s="104">
        <f>'alle Daten'!Q24</f>
        <v>0</v>
      </c>
      <c r="J24" s="141">
        <f>'alle Daten'!U24</f>
        <v>112</v>
      </c>
      <c r="K24" s="107">
        <f>'alle Daten'!Z24</f>
        <v>73</v>
      </c>
      <c r="L24" s="106">
        <f>'alle Daten'!AA24</f>
        <v>0.6517857142857143</v>
      </c>
      <c r="M24" s="108">
        <f>'alle Daten'!AA24-'alle Daten'!Y24</f>
        <v>1.8973214285714302E-2</v>
      </c>
      <c r="N24" s="107">
        <f>'alle Daten'!AD24</f>
        <v>38</v>
      </c>
      <c r="O24" s="106">
        <f>'alle Daten'!AE24</f>
        <v>0.3392857142857143</v>
      </c>
      <c r="P24" s="108">
        <f>'alle Daten'!AE24-'alle Daten'!AC24</f>
        <v>-2.7901785714285698E-2</v>
      </c>
      <c r="Q24" s="107">
        <f>'alle Daten'!AH24</f>
        <v>1</v>
      </c>
      <c r="R24" s="106">
        <f>'alle Daten'!AI24</f>
        <v>8.9285714285714281E-3</v>
      </c>
      <c r="S24" s="203">
        <f>'alle Daten'!AI24-'alle Daten'!AG24</f>
        <v>8.9285714285714281E-3</v>
      </c>
      <c r="T24" s="107">
        <f>'alle Daten'!AL24</f>
        <v>0</v>
      </c>
      <c r="U24" s="106">
        <f>'alle Daten'!AM24</f>
        <v>0</v>
      </c>
      <c r="V24" s="108">
        <f>'alle Daten'!AM24-'alle Daten'!AK24</f>
        <v>0</v>
      </c>
    </row>
    <row r="25" spans="2:22" x14ac:dyDescent="0.2">
      <c r="B25" s="134" t="s">
        <v>449</v>
      </c>
      <c r="C25" s="133" t="s">
        <v>53</v>
      </c>
      <c r="D25" s="118" t="s">
        <v>54</v>
      </c>
      <c r="E25" s="104">
        <f>'alle Daten'!F25</f>
        <v>110</v>
      </c>
      <c r="F25" s="104">
        <f>'alle Daten'!J25</f>
        <v>35</v>
      </c>
      <c r="G25" s="106">
        <f>'alle Daten'!N25</f>
        <v>0.31818181818181818</v>
      </c>
      <c r="H25" s="105">
        <f>'alle Daten'!O25</f>
        <v>1.5660809778456852E-2</v>
      </c>
      <c r="I25" s="104">
        <f>'alle Daten'!Q25</f>
        <v>0</v>
      </c>
      <c r="J25" s="141">
        <f>'alle Daten'!U25</f>
        <v>35</v>
      </c>
      <c r="K25" s="107">
        <f>'alle Daten'!Z25</f>
        <v>25</v>
      </c>
      <c r="L25" s="106">
        <f>'alle Daten'!AA25</f>
        <v>0.7142857142857143</v>
      </c>
      <c r="M25" s="108">
        <f>'alle Daten'!AA25-'alle Daten'!Y25</f>
        <v>-0.14682539682539686</v>
      </c>
      <c r="N25" s="107">
        <f>'alle Daten'!AD25</f>
        <v>9</v>
      </c>
      <c r="O25" s="106">
        <f>'alle Daten'!AE25</f>
        <v>0.25714285714285712</v>
      </c>
      <c r="P25" s="108">
        <f>'alle Daten'!AE25-'alle Daten'!AC25</f>
        <v>0.11825396825396822</v>
      </c>
      <c r="Q25" s="107">
        <f>'alle Daten'!AH25</f>
        <v>1</v>
      </c>
      <c r="R25" s="106">
        <f>'alle Daten'!AI25</f>
        <v>2.8571428571428571E-2</v>
      </c>
      <c r="S25" s="203">
        <f>'alle Daten'!AI25-'alle Daten'!AG25</f>
        <v>2.8571428571428571E-2</v>
      </c>
      <c r="T25" s="107">
        <f>'alle Daten'!AL25</f>
        <v>0</v>
      </c>
      <c r="U25" s="106">
        <f>'alle Daten'!AM25</f>
        <v>0</v>
      </c>
      <c r="V25" s="108">
        <f>'alle Daten'!AM25-'alle Daten'!AK25</f>
        <v>0</v>
      </c>
    </row>
    <row r="26" spans="2:22" x14ac:dyDescent="0.2">
      <c r="B26" s="134" t="s">
        <v>449</v>
      </c>
      <c r="C26" s="133" t="s">
        <v>55</v>
      </c>
      <c r="D26" s="118" t="s">
        <v>56</v>
      </c>
      <c r="E26" s="104">
        <f>'alle Daten'!F26</f>
        <v>211</v>
      </c>
      <c r="F26" s="104">
        <f>'alle Daten'!J26</f>
        <v>85</v>
      </c>
      <c r="G26" s="106">
        <f>'alle Daten'!N26</f>
        <v>0.40284360189573459</v>
      </c>
      <c r="H26" s="105">
        <f>'alle Daten'!O26</f>
        <v>-9.9302320851046566E-2</v>
      </c>
      <c r="I26" s="104">
        <f>'alle Daten'!Q26</f>
        <v>1</v>
      </c>
      <c r="J26" s="141">
        <f>'alle Daten'!U26</f>
        <v>84</v>
      </c>
      <c r="K26" s="107">
        <f>'alle Daten'!Z26</f>
        <v>76</v>
      </c>
      <c r="L26" s="106">
        <f>'alle Daten'!AA26</f>
        <v>0.90476190476190477</v>
      </c>
      <c r="M26" s="108">
        <f>'alle Daten'!AA26-'alle Daten'!Y26</f>
        <v>1.0956595027391547E-2</v>
      </c>
      <c r="N26" s="107">
        <f>'alle Daten'!AD26</f>
        <v>5</v>
      </c>
      <c r="O26" s="106">
        <f>'alle Daten'!AE26</f>
        <v>5.9523809523809521E-2</v>
      </c>
      <c r="P26" s="108">
        <f>'alle Daten'!AE26-'alle Daten'!AC26</f>
        <v>-4.6670880741677204E-2</v>
      </c>
      <c r="Q26" s="107">
        <f>'alle Daten'!AH26</f>
        <v>3</v>
      </c>
      <c r="R26" s="106">
        <f>'alle Daten'!AI26</f>
        <v>3.5714285714285712E-2</v>
      </c>
      <c r="S26" s="203">
        <f>'alle Daten'!AI26-'alle Daten'!AG26</f>
        <v>3.5714285714285712E-2</v>
      </c>
      <c r="T26" s="107">
        <f>'alle Daten'!AL26</f>
        <v>0</v>
      </c>
      <c r="U26" s="106">
        <f>'alle Daten'!AM26</f>
        <v>0</v>
      </c>
      <c r="V26" s="108">
        <f>'alle Daten'!AM26-'alle Daten'!AK26</f>
        <v>0</v>
      </c>
    </row>
    <row r="27" spans="2:22" x14ac:dyDescent="0.2">
      <c r="B27" s="134" t="s">
        <v>449</v>
      </c>
      <c r="C27" s="133" t="s">
        <v>57</v>
      </c>
      <c r="D27" s="118" t="s">
        <v>58</v>
      </c>
      <c r="E27" s="104">
        <f>'alle Daten'!F27</f>
        <v>136</v>
      </c>
      <c r="F27" s="104">
        <f>'alle Daten'!J27</f>
        <v>79</v>
      </c>
      <c r="G27" s="106">
        <f>'alle Daten'!N27</f>
        <v>0.58088235294117652</v>
      </c>
      <c r="H27" s="105">
        <f>'alle Daten'!O27</f>
        <v>-0.11979791916766702</v>
      </c>
      <c r="I27" s="104">
        <f>'alle Daten'!Q27</f>
        <v>0</v>
      </c>
      <c r="J27" s="141">
        <f>'alle Daten'!U27</f>
        <v>79</v>
      </c>
      <c r="K27" s="107">
        <f>'alle Daten'!Z27</f>
        <v>65</v>
      </c>
      <c r="L27" s="106">
        <f>'alle Daten'!AA27</f>
        <v>0.82278481012658233</v>
      </c>
      <c r="M27" s="108">
        <f>'alle Daten'!AA27-'alle Daten'!Y27</f>
        <v>5.0507582403810036E-2</v>
      </c>
      <c r="N27" s="107">
        <f>'alle Daten'!AD27</f>
        <v>14</v>
      </c>
      <c r="O27" s="106">
        <f>'alle Daten'!AE27</f>
        <v>0.17721518987341772</v>
      </c>
      <c r="P27" s="108">
        <f>'alle Daten'!AE27-'alle Daten'!AC27</f>
        <v>-5.0507582403810009E-2</v>
      </c>
      <c r="Q27" s="107">
        <f>'alle Daten'!AH27</f>
        <v>0</v>
      </c>
      <c r="R27" s="106">
        <f>'alle Daten'!AI27</f>
        <v>0</v>
      </c>
      <c r="S27" s="203">
        <f>'alle Daten'!AI27-'alle Daten'!AG27</f>
        <v>0</v>
      </c>
      <c r="T27" s="107">
        <f>'alle Daten'!AL27</f>
        <v>0</v>
      </c>
      <c r="U27" s="106">
        <f>'alle Daten'!AM27</f>
        <v>0</v>
      </c>
      <c r="V27" s="108">
        <f>'alle Daten'!AM27-'alle Daten'!AK27</f>
        <v>0</v>
      </c>
    </row>
    <row r="28" spans="2:22" x14ac:dyDescent="0.2">
      <c r="B28" s="134" t="s">
        <v>449</v>
      </c>
      <c r="C28" s="133" t="s">
        <v>59</v>
      </c>
      <c r="D28" s="118" t="s">
        <v>60</v>
      </c>
      <c r="E28" s="104">
        <f>'alle Daten'!F28</f>
        <v>100</v>
      </c>
      <c r="F28" s="104">
        <f>'alle Daten'!J28</f>
        <v>54</v>
      </c>
      <c r="G28" s="106">
        <f>'alle Daten'!N28</f>
        <v>0.54</v>
      </c>
      <c r="H28" s="105">
        <f>'alle Daten'!O28</f>
        <v>-0.10220183486238532</v>
      </c>
      <c r="I28" s="104">
        <f>'alle Daten'!Q28</f>
        <v>0</v>
      </c>
      <c r="J28" s="141">
        <f>'alle Daten'!U28</f>
        <v>54</v>
      </c>
      <c r="K28" s="107">
        <f>'alle Daten'!Z28</f>
        <v>46</v>
      </c>
      <c r="L28" s="106">
        <f>'alle Daten'!AA28</f>
        <v>0.85185185185185186</v>
      </c>
      <c r="M28" s="108">
        <f>'alle Daten'!AA28-'alle Daten'!Y28</f>
        <v>8.0423280423280397E-2</v>
      </c>
      <c r="N28" s="107">
        <f>'alle Daten'!AD28</f>
        <v>8</v>
      </c>
      <c r="O28" s="106">
        <f>'alle Daten'!AE28</f>
        <v>0.14814814814814814</v>
      </c>
      <c r="P28" s="108">
        <f>'alle Daten'!AE28-'alle Daten'!AC28</f>
        <v>-8.0423280423280424E-2</v>
      </c>
      <c r="Q28" s="107">
        <f>'alle Daten'!AH28</f>
        <v>0</v>
      </c>
      <c r="R28" s="106">
        <f>'alle Daten'!AI28</f>
        <v>0</v>
      </c>
      <c r="S28" s="203">
        <f>'alle Daten'!AI28-'alle Daten'!AG28</f>
        <v>0</v>
      </c>
      <c r="T28" s="107">
        <f>'alle Daten'!AL28</f>
        <v>0</v>
      </c>
      <c r="U28" s="106">
        <f>'alle Daten'!AM28</f>
        <v>0</v>
      </c>
      <c r="V28" s="108">
        <f>'alle Daten'!AM28-'alle Daten'!AK28</f>
        <v>0</v>
      </c>
    </row>
    <row r="29" spans="2:22" x14ac:dyDescent="0.2">
      <c r="B29" s="134" t="s">
        <v>74</v>
      </c>
      <c r="C29" s="133" t="s">
        <v>61</v>
      </c>
      <c r="D29" s="118" t="s">
        <v>62</v>
      </c>
      <c r="E29" s="104">
        <f>'alle Daten'!F29</f>
        <v>141</v>
      </c>
      <c r="F29" s="104">
        <f>'alle Daten'!J29</f>
        <v>100</v>
      </c>
      <c r="G29" s="106">
        <f>'alle Daten'!N29</f>
        <v>0.70921985815602839</v>
      </c>
      <c r="H29" s="105">
        <f>'alle Daten'!O29</f>
        <v>5.7321123978813171E-2</v>
      </c>
      <c r="I29" s="104">
        <f>'alle Daten'!Q29</f>
        <v>3</v>
      </c>
      <c r="J29" s="141">
        <f>'alle Daten'!U29</f>
        <v>97</v>
      </c>
      <c r="K29" s="107">
        <f>'alle Daten'!Z29</f>
        <v>80</v>
      </c>
      <c r="L29" s="106">
        <f>'alle Daten'!AA29</f>
        <v>0.82474226804123707</v>
      </c>
      <c r="M29" s="108">
        <f>'alle Daten'!AA29-'alle Daten'!Y29</f>
        <v>-5.2577319587628901E-3</v>
      </c>
      <c r="N29" s="107">
        <f>'alle Daten'!AD29</f>
        <v>8</v>
      </c>
      <c r="O29" s="106">
        <f>'alle Daten'!AE29</f>
        <v>8.247422680412371E-2</v>
      </c>
      <c r="P29" s="108">
        <f>'alle Daten'!AE29-'alle Daten'!AC29</f>
        <v>-8.7525773195876302E-2</v>
      </c>
      <c r="Q29" s="107">
        <f>'alle Daten'!AH29</f>
        <v>6</v>
      </c>
      <c r="R29" s="106">
        <f>'alle Daten'!AI29</f>
        <v>6.1855670103092786E-2</v>
      </c>
      <c r="S29" s="203">
        <f>'alle Daten'!AI29-'alle Daten'!AG29</f>
        <v>6.1855670103092786E-2</v>
      </c>
      <c r="T29" s="107">
        <f>'alle Daten'!AL29</f>
        <v>3</v>
      </c>
      <c r="U29" s="106">
        <f>'alle Daten'!AM29</f>
        <v>3.0927835051546393E-2</v>
      </c>
      <c r="V29" s="108">
        <f>'alle Daten'!AM29-'alle Daten'!AK29</f>
        <v>3.0927835051546393E-2</v>
      </c>
    </row>
    <row r="30" spans="2:22" x14ac:dyDescent="0.2">
      <c r="B30" s="134" t="s">
        <v>74</v>
      </c>
      <c r="C30" s="133" t="s">
        <v>63</v>
      </c>
      <c r="D30" s="118" t="s">
        <v>64</v>
      </c>
      <c r="E30" s="104">
        <f>'alle Daten'!F30</f>
        <v>272</v>
      </c>
      <c r="F30" s="104">
        <f>'alle Daten'!J30</f>
        <v>105</v>
      </c>
      <c r="G30" s="106">
        <f>'alle Daten'!N30</f>
        <v>0.3860294117647059</v>
      </c>
      <c r="H30" s="105">
        <f>'alle Daten'!O30</f>
        <v>-9.78415559772296E-2</v>
      </c>
      <c r="I30" s="104">
        <f>'alle Daten'!Q30</f>
        <v>1</v>
      </c>
      <c r="J30" s="141">
        <f>'alle Daten'!U30</f>
        <v>104</v>
      </c>
      <c r="K30" s="107">
        <f>'alle Daten'!Z30</f>
        <v>52</v>
      </c>
      <c r="L30" s="106">
        <f>'alle Daten'!AA30</f>
        <v>0.5</v>
      </c>
      <c r="M30" s="108">
        <f>'alle Daten'!AA30-'alle Daten'!Y30</f>
        <v>2.4137931034482751E-2</v>
      </c>
      <c r="N30" s="107">
        <f>'alle Daten'!AD30</f>
        <v>50</v>
      </c>
      <c r="O30" s="106">
        <f>'alle Daten'!AE30</f>
        <v>0.48076923076923078</v>
      </c>
      <c r="P30" s="108">
        <f>'alle Daten'!AE30-'alle Daten'!AC30</f>
        <v>-4.3368700265252025E-2</v>
      </c>
      <c r="Q30" s="107">
        <f>'alle Daten'!AH30</f>
        <v>0</v>
      </c>
      <c r="R30" s="106">
        <f>'alle Daten'!AI30</f>
        <v>0</v>
      </c>
      <c r="S30" s="203">
        <f>'alle Daten'!AI30-'alle Daten'!AG30</f>
        <v>0</v>
      </c>
      <c r="T30" s="107">
        <f>'alle Daten'!AL30</f>
        <v>2</v>
      </c>
      <c r="U30" s="106">
        <f>'alle Daten'!AM30</f>
        <v>1.9230769230769232E-2</v>
      </c>
      <c r="V30" s="108">
        <f>'alle Daten'!AM30-'alle Daten'!AK30</f>
        <v>1.9230769230769232E-2</v>
      </c>
    </row>
    <row r="31" spans="2:22" x14ac:dyDescent="0.2">
      <c r="B31" s="134" t="s">
        <v>74</v>
      </c>
      <c r="C31" s="133" t="s">
        <v>65</v>
      </c>
      <c r="D31" s="118" t="s">
        <v>66</v>
      </c>
      <c r="E31" s="104">
        <f>'alle Daten'!F31</f>
        <v>389</v>
      </c>
      <c r="F31" s="104">
        <f>'alle Daten'!J31</f>
        <v>108</v>
      </c>
      <c r="G31" s="106">
        <f>'alle Daten'!N31</f>
        <v>0.27763496143958871</v>
      </c>
      <c r="H31" s="105">
        <f>'alle Daten'!O31</f>
        <v>-8.185870944648721E-2</v>
      </c>
      <c r="I31" s="104">
        <f>'alle Daten'!Q31</f>
        <v>0</v>
      </c>
      <c r="J31" s="141">
        <f>'alle Daten'!U31</f>
        <v>108</v>
      </c>
      <c r="K31" s="107">
        <f>'alle Daten'!Z31</f>
        <v>82</v>
      </c>
      <c r="L31" s="106">
        <f>'alle Daten'!AA31</f>
        <v>0.7592592592592593</v>
      </c>
      <c r="M31" s="108">
        <f>'alle Daten'!AA31-'alle Daten'!Y31</f>
        <v>-3.5066981875492509E-2</v>
      </c>
      <c r="N31" s="107">
        <f>'alle Daten'!AD31</f>
        <v>17</v>
      </c>
      <c r="O31" s="106">
        <f>'alle Daten'!AE31</f>
        <v>0.15740740740740741</v>
      </c>
      <c r="P31" s="108">
        <f>'alle Daten'!AE31-'alle Daten'!AC31</f>
        <v>-4.8266351457840806E-2</v>
      </c>
      <c r="Q31" s="107">
        <f>'alle Daten'!AH31</f>
        <v>5</v>
      </c>
      <c r="R31" s="106">
        <f>'alle Daten'!AI31</f>
        <v>4.6296296296296294E-2</v>
      </c>
      <c r="S31" s="203">
        <f>'alle Daten'!AI31-'alle Daten'!AG31</f>
        <v>4.6296296296296294E-2</v>
      </c>
      <c r="T31" s="107">
        <f>'alle Daten'!AL31</f>
        <v>4</v>
      </c>
      <c r="U31" s="106">
        <f>'alle Daten'!AM31</f>
        <v>3.7037037037037035E-2</v>
      </c>
      <c r="V31" s="108">
        <f>'alle Daten'!AM31-'alle Daten'!AK31</f>
        <v>3.7037037037037035E-2</v>
      </c>
    </row>
    <row r="32" spans="2:22" x14ac:dyDescent="0.2">
      <c r="B32" s="134" t="s">
        <v>74</v>
      </c>
      <c r="C32" s="133" t="s">
        <v>67</v>
      </c>
      <c r="D32" s="118" t="s">
        <v>68</v>
      </c>
      <c r="E32" s="104">
        <f>'alle Daten'!F32</f>
        <v>373</v>
      </c>
      <c r="F32" s="104">
        <f>'alle Daten'!J32</f>
        <v>209</v>
      </c>
      <c r="G32" s="106">
        <f>'alle Daten'!N32</f>
        <v>0.56032171581769441</v>
      </c>
      <c r="H32" s="105">
        <f>'alle Daten'!O32</f>
        <v>-1.763527342961746E-2</v>
      </c>
      <c r="I32" s="104">
        <f>'alle Daten'!Q32</f>
        <v>2</v>
      </c>
      <c r="J32" s="141">
        <f>'alle Daten'!U32</f>
        <v>207</v>
      </c>
      <c r="K32" s="107">
        <f>'alle Daten'!Z32</f>
        <v>185</v>
      </c>
      <c r="L32" s="106">
        <f>'alle Daten'!AA32</f>
        <v>0.893719806763285</v>
      </c>
      <c r="M32" s="108">
        <f>'alle Daten'!AA32-'alle Daten'!Y32</f>
        <v>5.0117911028687789E-2</v>
      </c>
      <c r="N32" s="107">
        <f>'alle Daten'!AD32</f>
        <v>18</v>
      </c>
      <c r="O32" s="106">
        <f>'alle Daten'!AE32</f>
        <v>8.6956521739130432E-2</v>
      </c>
      <c r="P32" s="108">
        <f>'alle Daten'!AE32-'alle Daten'!AC32</f>
        <v>-6.9441582526272416E-2</v>
      </c>
      <c r="Q32" s="107">
        <f>'alle Daten'!AH32</f>
        <v>3</v>
      </c>
      <c r="R32" s="106">
        <f>'alle Daten'!AI32</f>
        <v>1.4492753623188406E-2</v>
      </c>
      <c r="S32" s="203">
        <f>'alle Daten'!AI32-'alle Daten'!AG32</f>
        <v>1.4492753623188406E-2</v>
      </c>
      <c r="T32" s="107">
        <f>'alle Daten'!AL32</f>
        <v>1</v>
      </c>
      <c r="U32" s="106">
        <f>'alle Daten'!AM32</f>
        <v>4.830917874396135E-3</v>
      </c>
      <c r="V32" s="108">
        <f>'alle Daten'!AM32-'alle Daten'!AK32</f>
        <v>4.830917874396135E-3</v>
      </c>
    </row>
    <row r="33" spans="2:22" x14ac:dyDescent="0.2">
      <c r="B33" s="134" t="s">
        <v>74</v>
      </c>
      <c r="C33" s="133" t="s">
        <v>69</v>
      </c>
      <c r="D33" s="118" t="s">
        <v>70</v>
      </c>
      <c r="E33" s="104">
        <f>'alle Daten'!F33</f>
        <v>421</v>
      </c>
      <c r="F33" s="104">
        <f>'alle Daten'!J33</f>
        <v>181</v>
      </c>
      <c r="G33" s="106">
        <f>'alle Daten'!N33</f>
        <v>0.42992874109263657</v>
      </c>
      <c r="H33" s="105">
        <f>'alle Daten'!O33</f>
        <v>-1.1660043954092425E-2</v>
      </c>
      <c r="I33" s="104">
        <f>'alle Daten'!Q33</f>
        <v>0</v>
      </c>
      <c r="J33" s="141">
        <f>'alle Daten'!U33</f>
        <v>181</v>
      </c>
      <c r="K33" s="107">
        <f>'alle Daten'!Z33</f>
        <v>138</v>
      </c>
      <c r="L33" s="106">
        <f>'alle Daten'!AA33</f>
        <v>0.76243093922651939</v>
      </c>
      <c r="M33" s="108">
        <f>'alle Daten'!AA33-'alle Daten'!Y33</f>
        <v>1.7750088162689637E-2</v>
      </c>
      <c r="N33" s="107">
        <f>'alle Daten'!AD33</f>
        <v>35</v>
      </c>
      <c r="O33" s="106">
        <f>'alle Daten'!AE33</f>
        <v>0.19337016574585636</v>
      </c>
      <c r="P33" s="108">
        <f>'alle Daten'!AE33-'alle Daten'!AC33</f>
        <v>-6.1948983190313833E-2</v>
      </c>
      <c r="Q33" s="107">
        <f>'alle Daten'!AH33</f>
        <v>7</v>
      </c>
      <c r="R33" s="106">
        <f>'alle Daten'!AI33</f>
        <v>3.8674033149171269E-2</v>
      </c>
      <c r="S33" s="203">
        <f>'alle Daten'!AI33-'alle Daten'!AG33</f>
        <v>3.8674033149171269E-2</v>
      </c>
      <c r="T33" s="107">
        <f>'alle Daten'!AL33</f>
        <v>1</v>
      </c>
      <c r="U33" s="106">
        <f>'alle Daten'!AM33</f>
        <v>5.5248618784530384E-3</v>
      </c>
      <c r="V33" s="108">
        <f>'alle Daten'!AM33-'alle Daten'!AK33</f>
        <v>5.5248618784530384E-3</v>
      </c>
    </row>
    <row r="34" spans="2:22" x14ac:dyDescent="0.2">
      <c r="B34" s="134" t="s">
        <v>74</v>
      </c>
      <c r="C34" s="133" t="s">
        <v>71</v>
      </c>
      <c r="D34" s="118" t="s">
        <v>72</v>
      </c>
      <c r="E34" s="104">
        <f>'alle Daten'!F34</f>
        <v>150</v>
      </c>
      <c r="F34" s="104">
        <f>'alle Daten'!J34</f>
        <v>69</v>
      </c>
      <c r="G34" s="106">
        <f>'alle Daten'!N34</f>
        <v>0.46</v>
      </c>
      <c r="H34" s="105">
        <f>'alle Daten'!O34</f>
        <v>-0.12783783783783781</v>
      </c>
      <c r="I34" s="104">
        <f>'alle Daten'!Q34</f>
        <v>0</v>
      </c>
      <c r="J34" s="141">
        <f>'alle Daten'!U34</f>
        <v>69</v>
      </c>
      <c r="K34" s="107">
        <f>'alle Daten'!Z34</f>
        <v>53</v>
      </c>
      <c r="L34" s="106">
        <f>'alle Daten'!AA34</f>
        <v>0.76811594202898548</v>
      </c>
      <c r="M34" s="108">
        <f>'alle Daten'!AA34-'alle Daten'!Y34</f>
        <v>0.18672059319177614</v>
      </c>
      <c r="N34" s="107">
        <f>'alle Daten'!AD34</f>
        <v>15</v>
      </c>
      <c r="O34" s="106">
        <f>'alle Daten'!AE34</f>
        <v>0.21739130434782608</v>
      </c>
      <c r="P34" s="108">
        <f>'alle Daten'!AE34-'alle Daten'!AC34</f>
        <v>-0.20121334681496464</v>
      </c>
      <c r="Q34" s="107">
        <f>'alle Daten'!AH34</f>
        <v>0</v>
      </c>
      <c r="R34" s="106">
        <f>'alle Daten'!AI34</f>
        <v>0</v>
      </c>
      <c r="S34" s="203">
        <f>'alle Daten'!AI34-'alle Daten'!AG34</f>
        <v>0</v>
      </c>
      <c r="T34" s="107">
        <f>'alle Daten'!AL34</f>
        <v>1</v>
      </c>
      <c r="U34" s="106">
        <f>'alle Daten'!AM34</f>
        <v>1.4492753623188406E-2</v>
      </c>
      <c r="V34" s="108">
        <f>'alle Daten'!AM34-'alle Daten'!AK34</f>
        <v>1.4492753623188406E-2</v>
      </c>
    </row>
    <row r="35" spans="2:22" x14ac:dyDescent="0.2">
      <c r="B35" s="134" t="s">
        <v>74</v>
      </c>
      <c r="C35" s="133" t="s">
        <v>73</v>
      </c>
      <c r="D35" s="118" t="s">
        <v>74</v>
      </c>
      <c r="E35" s="104">
        <f>'alle Daten'!F35</f>
        <v>778</v>
      </c>
      <c r="F35" s="104">
        <f>'alle Daten'!J35</f>
        <v>277</v>
      </c>
      <c r="G35" s="106">
        <f>'alle Daten'!N35</f>
        <v>0.35604113110539848</v>
      </c>
      <c r="H35" s="105">
        <f>'alle Daten'!O35</f>
        <v>9.7048325350002795E-2</v>
      </c>
      <c r="I35" s="104">
        <f>'alle Daten'!Q35</f>
        <v>1</v>
      </c>
      <c r="J35" s="141">
        <f>'alle Daten'!U35</f>
        <v>276</v>
      </c>
      <c r="K35" s="107">
        <f>'alle Daten'!Z35</f>
        <v>186</v>
      </c>
      <c r="L35" s="106">
        <f>'alle Daten'!AA35</f>
        <v>0.67391304347826086</v>
      </c>
      <c r="M35" s="108">
        <f>'alle Daten'!AA35-'alle Daten'!Y35</f>
        <v>-9.8179979777553106E-2</v>
      </c>
      <c r="N35" s="107">
        <f>'alle Daten'!AD35</f>
        <v>83</v>
      </c>
      <c r="O35" s="106">
        <f>'alle Daten'!AE35</f>
        <v>0.30072463768115942</v>
      </c>
      <c r="P35" s="108">
        <f>'alle Daten'!AE35-'alle Daten'!AC35</f>
        <v>7.2817660936973366E-2</v>
      </c>
      <c r="Q35" s="107">
        <f>'alle Daten'!AH35</f>
        <v>4</v>
      </c>
      <c r="R35" s="106">
        <f>'alle Daten'!AI35</f>
        <v>1.4492753623188406E-2</v>
      </c>
      <c r="S35" s="203">
        <f>'alle Daten'!AI35-'alle Daten'!AG35</f>
        <v>1.4492753623188406E-2</v>
      </c>
      <c r="T35" s="107">
        <f>'alle Daten'!AL35</f>
        <v>3</v>
      </c>
      <c r="U35" s="106">
        <f>'alle Daten'!AM35</f>
        <v>1.0869565217391304E-2</v>
      </c>
      <c r="V35" s="108">
        <f>'alle Daten'!AM35-'alle Daten'!AK35</f>
        <v>1.0869565217391304E-2</v>
      </c>
    </row>
    <row r="36" spans="2:22" x14ac:dyDescent="0.2">
      <c r="B36" s="134" t="s">
        <v>74</v>
      </c>
      <c r="C36" s="133" t="s">
        <v>75</v>
      </c>
      <c r="D36" s="118" t="s">
        <v>76</v>
      </c>
      <c r="E36" s="104">
        <f>'alle Daten'!F36</f>
        <v>405</v>
      </c>
      <c r="F36" s="104">
        <f>'alle Daten'!J36</f>
        <v>116</v>
      </c>
      <c r="G36" s="106">
        <f>'alle Daten'!N36</f>
        <v>0.28641975308641976</v>
      </c>
      <c r="H36" s="105">
        <f>'alle Daten'!O36</f>
        <v>-4.2251575584908885E-2</v>
      </c>
      <c r="I36" s="104">
        <f>'alle Daten'!Q36</f>
        <v>1</v>
      </c>
      <c r="J36" s="141">
        <f>'alle Daten'!U36</f>
        <v>115</v>
      </c>
      <c r="K36" s="107">
        <f>'alle Daten'!Z36</f>
        <v>81</v>
      </c>
      <c r="L36" s="106">
        <f>'alle Daten'!AA36</f>
        <v>0.70434782608695656</v>
      </c>
      <c r="M36" s="108">
        <f>'alle Daten'!AA36-'alle Daten'!Y36</f>
        <v>-2.2270878949014694E-2</v>
      </c>
      <c r="N36" s="107">
        <f>'alle Daten'!AD36</f>
        <v>31</v>
      </c>
      <c r="O36" s="106">
        <f>'alle Daten'!AE36</f>
        <v>0.26956521739130435</v>
      </c>
      <c r="P36" s="108">
        <f>'alle Daten'!AE36-'alle Daten'!AC36</f>
        <v>-3.8160775727244522E-3</v>
      </c>
      <c r="Q36" s="107">
        <f>'alle Daten'!AH36</f>
        <v>1</v>
      </c>
      <c r="R36" s="106">
        <f>'alle Daten'!AI36</f>
        <v>8.6956521739130436E-3</v>
      </c>
      <c r="S36" s="203">
        <f>'alle Daten'!AI36-'alle Daten'!AG36</f>
        <v>8.6956521739130436E-3</v>
      </c>
      <c r="T36" s="107">
        <f>'alle Daten'!AL36</f>
        <v>2</v>
      </c>
      <c r="U36" s="106">
        <f>'alle Daten'!AM36</f>
        <v>1.7391304347826087E-2</v>
      </c>
      <c r="V36" s="108">
        <f>'alle Daten'!AM36-'alle Daten'!AK36</f>
        <v>1.7391304347826087E-2</v>
      </c>
    </row>
    <row r="37" spans="2:22" x14ac:dyDescent="0.2">
      <c r="B37" s="134" t="s">
        <v>74</v>
      </c>
      <c r="C37" s="133" t="s">
        <v>77</v>
      </c>
      <c r="D37" s="118" t="s">
        <v>78</v>
      </c>
      <c r="E37" s="104">
        <f>'alle Daten'!F37</f>
        <v>126</v>
      </c>
      <c r="F37" s="104">
        <f>'alle Daten'!J37</f>
        <v>63</v>
      </c>
      <c r="G37" s="106">
        <f>'alle Daten'!N37</f>
        <v>0.5</v>
      </c>
      <c r="H37" s="105">
        <f>'alle Daten'!O37</f>
        <v>-0.12204724409448819</v>
      </c>
      <c r="I37" s="104">
        <f>'alle Daten'!Q37</f>
        <v>1</v>
      </c>
      <c r="J37" s="141">
        <f>'alle Daten'!U37</f>
        <v>62</v>
      </c>
      <c r="K37" s="107">
        <f>'alle Daten'!Z37</f>
        <v>39</v>
      </c>
      <c r="L37" s="106">
        <f>'alle Daten'!AA37</f>
        <v>0.62903225806451613</v>
      </c>
      <c r="M37" s="108">
        <f>'alle Daten'!AA37-'alle Daten'!Y37</f>
        <v>-6.7170273581053541E-2</v>
      </c>
      <c r="N37" s="107">
        <f>'alle Daten'!AD37</f>
        <v>21</v>
      </c>
      <c r="O37" s="106">
        <f>'alle Daten'!AE37</f>
        <v>0.33870967741935482</v>
      </c>
      <c r="P37" s="108">
        <f>'alle Daten'!AE37-'alle Daten'!AC37</f>
        <v>3.4912209064924427E-2</v>
      </c>
      <c r="Q37" s="107">
        <f>'alle Daten'!AH37</f>
        <v>2</v>
      </c>
      <c r="R37" s="106">
        <f>'alle Daten'!AI37</f>
        <v>3.2258064516129031E-2</v>
      </c>
      <c r="S37" s="203">
        <f>'alle Daten'!AI37-'alle Daten'!AG37</f>
        <v>3.2258064516129031E-2</v>
      </c>
      <c r="T37" s="107">
        <f>'alle Daten'!AL37</f>
        <v>0</v>
      </c>
      <c r="U37" s="106">
        <f>'alle Daten'!AM37</f>
        <v>0</v>
      </c>
      <c r="V37" s="108">
        <f>'alle Daten'!AM37-'alle Daten'!AK37</f>
        <v>0</v>
      </c>
    </row>
    <row r="38" spans="2:22" x14ac:dyDescent="0.2">
      <c r="B38" s="134" t="s">
        <v>74</v>
      </c>
      <c r="C38" s="133" t="s">
        <v>79</v>
      </c>
      <c r="D38" s="118" t="s">
        <v>80</v>
      </c>
      <c r="E38" s="104">
        <f>'alle Daten'!F38</f>
        <v>362</v>
      </c>
      <c r="F38" s="104">
        <f>'alle Daten'!J38</f>
        <v>173</v>
      </c>
      <c r="G38" s="106">
        <f>'alle Daten'!N38</f>
        <v>0.47790055248618785</v>
      </c>
      <c r="H38" s="105">
        <f>'alle Daten'!O38</f>
        <v>1.0907887449513043E-2</v>
      </c>
      <c r="I38" s="104">
        <f>'alle Daten'!Q38</f>
        <v>1</v>
      </c>
      <c r="J38" s="141">
        <f>'alle Daten'!U38</f>
        <v>172</v>
      </c>
      <c r="K38" s="107">
        <f>'alle Daten'!Z38</f>
        <v>131</v>
      </c>
      <c r="L38" s="106">
        <f>'alle Daten'!AA38</f>
        <v>0.76162790697674421</v>
      </c>
      <c r="M38" s="108">
        <f>'alle Daten'!AA38-'alle Daten'!Y38</f>
        <v>-3.20228866740494E-2</v>
      </c>
      <c r="N38" s="107">
        <f>'alle Daten'!AD38</f>
        <v>38</v>
      </c>
      <c r="O38" s="106">
        <f>'alle Daten'!AE38</f>
        <v>0.22093023255813954</v>
      </c>
      <c r="P38" s="108">
        <f>'alle Daten'!AE38-'alle Daten'!AC38</f>
        <v>1.4581026208933201E-2</v>
      </c>
      <c r="Q38" s="107">
        <f>'alle Daten'!AH38</f>
        <v>1</v>
      </c>
      <c r="R38" s="106">
        <f>'alle Daten'!AI38</f>
        <v>5.8139534883720929E-3</v>
      </c>
      <c r="S38" s="203">
        <f>'alle Daten'!AI38-'alle Daten'!AG38</f>
        <v>5.8139534883720929E-3</v>
      </c>
      <c r="T38" s="107">
        <f>'alle Daten'!AL38</f>
        <v>2</v>
      </c>
      <c r="U38" s="106">
        <f>'alle Daten'!AM38</f>
        <v>1.1627906976744186E-2</v>
      </c>
      <c r="V38" s="108">
        <f>'alle Daten'!AM38-'alle Daten'!AK38</f>
        <v>1.1627906976744186E-2</v>
      </c>
    </row>
    <row r="39" spans="2:22" x14ac:dyDescent="0.2">
      <c r="B39" s="134" t="s">
        <v>74</v>
      </c>
      <c r="C39" s="133" t="s">
        <v>81</v>
      </c>
      <c r="D39" s="118" t="s">
        <v>82</v>
      </c>
      <c r="E39" s="104">
        <f>'alle Daten'!F39</f>
        <v>118</v>
      </c>
      <c r="F39" s="104">
        <f>'alle Daten'!J39</f>
        <v>73</v>
      </c>
      <c r="G39" s="106">
        <f>'alle Daten'!N39</f>
        <v>0.61864406779661019</v>
      </c>
      <c r="H39" s="105">
        <f>'alle Daten'!O39</f>
        <v>6.0310734463276838E-2</v>
      </c>
      <c r="I39" s="104">
        <f>'alle Daten'!Q39</f>
        <v>0</v>
      </c>
      <c r="J39" s="141">
        <f>'alle Daten'!U39</f>
        <v>73</v>
      </c>
      <c r="K39" s="107">
        <f>'alle Daten'!Z39</f>
        <v>51</v>
      </c>
      <c r="L39" s="106">
        <f>'alle Daten'!AA39</f>
        <v>0.69863013698630139</v>
      </c>
      <c r="M39" s="108">
        <f>'alle Daten'!AA39-'alle Daten'!Y39</f>
        <v>4.7114985471149895E-2</v>
      </c>
      <c r="N39" s="107">
        <f>'alle Daten'!AD39</f>
        <v>21</v>
      </c>
      <c r="O39" s="106">
        <f>'alle Daten'!AE39</f>
        <v>0.28767123287671231</v>
      </c>
      <c r="P39" s="108">
        <f>'alle Daten'!AE39-'alle Daten'!AC39</f>
        <v>-6.0813615608136196E-2</v>
      </c>
      <c r="Q39" s="107">
        <f>'alle Daten'!AH39</f>
        <v>1</v>
      </c>
      <c r="R39" s="106">
        <f>'alle Daten'!AI39</f>
        <v>1.3698630136986301E-2</v>
      </c>
      <c r="S39" s="203">
        <f>'alle Daten'!AI39-'alle Daten'!AG39</f>
        <v>1.3698630136986301E-2</v>
      </c>
      <c r="T39" s="107">
        <f>'alle Daten'!AL39</f>
        <v>0</v>
      </c>
      <c r="U39" s="106">
        <f>'alle Daten'!AM39</f>
        <v>0</v>
      </c>
      <c r="V39" s="108">
        <f>'alle Daten'!AM39-'alle Daten'!AK39</f>
        <v>0</v>
      </c>
    </row>
    <row r="40" spans="2:22" x14ac:dyDescent="0.2">
      <c r="B40" s="134" t="s">
        <v>74</v>
      </c>
      <c r="C40" s="133" t="s">
        <v>83</v>
      </c>
      <c r="D40" s="118" t="s">
        <v>84</v>
      </c>
      <c r="E40" s="104">
        <f>'alle Daten'!F40</f>
        <v>160</v>
      </c>
      <c r="F40" s="104">
        <f>'alle Daten'!J40</f>
        <v>51</v>
      </c>
      <c r="G40" s="106">
        <f>'alle Daten'!N40</f>
        <v>0.31874999999999998</v>
      </c>
      <c r="H40" s="105">
        <f>'alle Daten'!O40</f>
        <v>-2.6279239766081874E-2</v>
      </c>
      <c r="I40" s="104">
        <f>'alle Daten'!Q40</f>
        <v>1</v>
      </c>
      <c r="J40" s="141">
        <f>'alle Daten'!U40</f>
        <v>50</v>
      </c>
      <c r="K40" s="107">
        <f>'alle Daten'!Z40</f>
        <v>20</v>
      </c>
      <c r="L40" s="106">
        <f>'alle Daten'!AA40</f>
        <v>0.4</v>
      </c>
      <c r="M40" s="108">
        <f>'alle Daten'!AA40-'alle Daten'!Y40</f>
        <v>1.0169491525423735E-2</v>
      </c>
      <c r="N40" s="107">
        <f>'alle Daten'!AD40</f>
        <v>29</v>
      </c>
      <c r="O40" s="106">
        <f>'alle Daten'!AE40</f>
        <v>0.57999999999999996</v>
      </c>
      <c r="P40" s="108">
        <f>'alle Daten'!AE40-'alle Daten'!AC40</f>
        <v>-3.0169491525423808E-2</v>
      </c>
      <c r="Q40" s="107">
        <f>'alle Daten'!AH40</f>
        <v>0</v>
      </c>
      <c r="R40" s="106">
        <f>'alle Daten'!AI40</f>
        <v>0</v>
      </c>
      <c r="S40" s="203">
        <f>'alle Daten'!AI40-'alle Daten'!AG40</f>
        <v>0</v>
      </c>
      <c r="T40" s="107">
        <f>'alle Daten'!AL40</f>
        <v>1</v>
      </c>
      <c r="U40" s="106">
        <f>'alle Daten'!AM40</f>
        <v>0.02</v>
      </c>
      <c r="V40" s="108">
        <f>'alle Daten'!AM40-'alle Daten'!AK40</f>
        <v>0.02</v>
      </c>
    </row>
    <row r="41" spans="2:22" x14ac:dyDescent="0.2">
      <c r="B41" s="134" t="s">
        <v>74</v>
      </c>
      <c r="C41" s="133" t="s">
        <v>85</v>
      </c>
      <c r="D41" s="118" t="s">
        <v>86</v>
      </c>
      <c r="E41" s="104">
        <f>'alle Daten'!F41</f>
        <v>88</v>
      </c>
      <c r="F41" s="104">
        <f>'alle Daten'!J41</f>
        <v>34</v>
      </c>
      <c r="G41" s="106">
        <f>'alle Daten'!N41</f>
        <v>0.38636363636363635</v>
      </c>
      <c r="H41" s="105">
        <f>'alle Daten'!O41</f>
        <v>-0.17746615087040618</v>
      </c>
      <c r="I41" s="104">
        <f>'alle Daten'!Q41</f>
        <v>0</v>
      </c>
      <c r="J41" s="141">
        <f>'alle Daten'!U41</f>
        <v>34</v>
      </c>
      <c r="K41" s="107">
        <f>'alle Daten'!Z41</f>
        <v>28</v>
      </c>
      <c r="L41" s="106">
        <f>'alle Daten'!AA41</f>
        <v>0.82352941176470584</v>
      </c>
      <c r="M41" s="108">
        <f>'alle Daten'!AA41-'alle Daten'!Y41</f>
        <v>0.16315205327413984</v>
      </c>
      <c r="N41" s="107">
        <f>'alle Daten'!AD41</f>
        <v>5</v>
      </c>
      <c r="O41" s="106">
        <f>'alle Daten'!AE41</f>
        <v>0.14705882352941177</v>
      </c>
      <c r="P41" s="108">
        <f>'alle Daten'!AE41-'alle Daten'!AC41</f>
        <v>-0.19256381798002217</v>
      </c>
      <c r="Q41" s="107">
        <f>'alle Daten'!AH41</f>
        <v>1</v>
      </c>
      <c r="R41" s="106">
        <f>'alle Daten'!AI41</f>
        <v>2.9411764705882353E-2</v>
      </c>
      <c r="S41" s="203">
        <f>'alle Daten'!AI41-'alle Daten'!AG41</f>
        <v>2.9411764705882353E-2</v>
      </c>
      <c r="T41" s="107">
        <f>'alle Daten'!AL41</f>
        <v>0</v>
      </c>
      <c r="U41" s="106">
        <f>'alle Daten'!AM41</f>
        <v>0</v>
      </c>
      <c r="V41" s="108">
        <f>'alle Daten'!AM41-'alle Daten'!AK41</f>
        <v>0</v>
      </c>
    </row>
    <row r="42" spans="2:22" x14ac:dyDescent="0.2">
      <c r="B42" s="134" t="s">
        <v>74</v>
      </c>
      <c r="C42" s="133" t="s">
        <v>87</v>
      </c>
      <c r="D42" s="118" t="s">
        <v>88</v>
      </c>
      <c r="E42" s="104">
        <f>'alle Daten'!F42</f>
        <v>740</v>
      </c>
      <c r="F42" s="104">
        <f>'alle Daten'!J42</f>
        <v>191</v>
      </c>
      <c r="G42" s="106">
        <f>'alle Daten'!N42</f>
        <v>0.25810810810810808</v>
      </c>
      <c r="H42" s="105">
        <f>'alle Daten'!O42</f>
        <v>-0.11822167912593445</v>
      </c>
      <c r="I42" s="104">
        <f>'alle Daten'!Q42</f>
        <v>3</v>
      </c>
      <c r="J42" s="141">
        <f>'alle Daten'!U42</f>
        <v>188</v>
      </c>
      <c r="K42" s="107">
        <f>'alle Daten'!Z42</f>
        <v>146</v>
      </c>
      <c r="L42" s="106">
        <f>'alle Daten'!AA42</f>
        <v>0.77659574468085102</v>
      </c>
      <c r="M42" s="108">
        <f>'alle Daten'!AA42-'alle Daten'!Y42</f>
        <v>-1.477116179396909E-2</v>
      </c>
      <c r="N42" s="107">
        <f>'alle Daten'!AD42</f>
        <v>31</v>
      </c>
      <c r="O42" s="106">
        <f>'alle Daten'!AE42</f>
        <v>0.16489361702127658</v>
      </c>
      <c r="P42" s="108">
        <f>'alle Daten'!AE42-'alle Daten'!AC42</f>
        <v>-4.373947650390328E-2</v>
      </c>
      <c r="Q42" s="107">
        <f>'alle Daten'!AH42</f>
        <v>7</v>
      </c>
      <c r="R42" s="106">
        <f>'alle Daten'!AI42</f>
        <v>3.7234042553191488E-2</v>
      </c>
      <c r="S42" s="203">
        <f>'alle Daten'!AI42-'alle Daten'!AG42</f>
        <v>3.7234042553191488E-2</v>
      </c>
      <c r="T42" s="107">
        <f>'alle Daten'!AL42</f>
        <v>4</v>
      </c>
      <c r="U42" s="106">
        <f>'alle Daten'!AM42</f>
        <v>2.1276595744680851E-2</v>
      </c>
      <c r="V42" s="108">
        <f>'alle Daten'!AM42-'alle Daten'!AK42</f>
        <v>2.1276595744680851E-2</v>
      </c>
    </row>
    <row r="43" spans="2:22" x14ac:dyDescent="0.2">
      <c r="B43" s="134" t="s">
        <v>74</v>
      </c>
      <c r="C43" s="133" t="s">
        <v>89</v>
      </c>
      <c r="D43" s="118" t="s">
        <v>90</v>
      </c>
      <c r="E43" s="104">
        <f>'alle Daten'!F43</f>
        <v>165</v>
      </c>
      <c r="F43" s="104">
        <f>'alle Daten'!J43</f>
        <v>114</v>
      </c>
      <c r="G43" s="106">
        <f>'alle Daten'!N43</f>
        <v>0.69090909090909092</v>
      </c>
      <c r="H43" s="105">
        <f>'alle Daten'!O43</f>
        <v>-1.8085618085618038E-2</v>
      </c>
      <c r="I43" s="104">
        <f>'alle Daten'!Q43</f>
        <v>2</v>
      </c>
      <c r="J43" s="141">
        <f>'alle Daten'!U43</f>
        <v>112</v>
      </c>
      <c r="K43" s="107">
        <f>'alle Daten'!Z43</f>
        <v>84</v>
      </c>
      <c r="L43" s="106">
        <f>'alle Daten'!AA43</f>
        <v>0.75</v>
      </c>
      <c r="M43" s="108">
        <f>'alle Daten'!AA43-'alle Daten'!Y43</f>
        <v>-0.11363636363636365</v>
      </c>
      <c r="N43" s="107">
        <f>'alle Daten'!AD43</f>
        <v>24</v>
      </c>
      <c r="O43" s="106">
        <f>'alle Daten'!AE43</f>
        <v>0.21428571428571427</v>
      </c>
      <c r="P43" s="108">
        <f>'alle Daten'!AE43-'alle Daten'!AC43</f>
        <v>7.792207792207792E-2</v>
      </c>
      <c r="Q43" s="107">
        <f>'alle Daten'!AH43</f>
        <v>4</v>
      </c>
      <c r="R43" s="106">
        <f>'alle Daten'!AI43</f>
        <v>3.5714285714285712E-2</v>
      </c>
      <c r="S43" s="203">
        <f>'alle Daten'!AI43-'alle Daten'!AG43</f>
        <v>3.5714285714285712E-2</v>
      </c>
      <c r="T43" s="107">
        <f>'alle Daten'!AL43</f>
        <v>0</v>
      </c>
      <c r="U43" s="106">
        <f>'alle Daten'!AM43</f>
        <v>0</v>
      </c>
      <c r="V43" s="108">
        <f>'alle Daten'!AM43-'alle Daten'!AK43</f>
        <v>0</v>
      </c>
    </row>
    <row r="44" spans="2:22" x14ac:dyDescent="0.2">
      <c r="B44" s="134" t="s">
        <v>74</v>
      </c>
      <c r="C44" s="133" t="s">
        <v>91</v>
      </c>
      <c r="D44" s="118" t="s">
        <v>92</v>
      </c>
      <c r="E44" s="104">
        <f>'alle Daten'!F44</f>
        <v>486</v>
      </c>
      <c r="F44" s="104">
        <f>'alle Daten'!J44</f>
        <v>150</v>
      </c>
      <c r="G44" s="106">
        <f>'alle Daten'!N44</f>
        <v>0.30864197530864196</v>
      </c>
      <c r="H44" s="105">
        <f>'alle Daten'!O44</f>
        <v>3.3800537676506648E-2</v>
      </c>
      <c r="I44" s="104">
        <f>'alle Daten'!Q44</f>
        <v>4</v>
      </c>
      <c r="J44" s="141">
        <f>'alle Daten'!U44</f>
        <v>146</v>
      </c>
      <c r="K44" s="107">
        <f>'alle Daten'!Z44</f>
        <v>53</v>
      </c>
      <c r="L44" s="106">
        <f>'alle Daten'!AA44</f>
        <v>0.36301369863013699</v>
      </c>
      <c r="M44" s="108">
        <f>'alle Daten'!AA44-'alle Daten'!Y44</f>
        <v>-4.1738013698630061E-3</v>
      </c>
      <c r="N44" s="107">
        <f>'alle Daten'!AD44</f>
        <v>85</v>
      </c>
      <c r="O44" s="106">
        <f>'alle Daten'!AE44</f>
        <v>0.5821917808219178</v>
      </c>
      <c r="P44" s="108">
        <f>'alle Daten'!AE44-'alle Daten'!AC44</f>
        <v>-5.0620719178082196E-2</v>
      </c>
      <c r="Q44" s="107">
        <f>'alle Daten'!AH44</f>
        <v>4</v>
      </c>
      <c r="R44" s="106">
        <f>'alle Daten'!AI44</f>
        <v>2.7397260273972601E-2</v>
      </c>
      <c r="S44" s="203">
        <f>'alle Daten'!AI44-'alle Daten'!AG44</f>
        <v>2.7397260273972601E-2</v>
      </c>
      <c r="T44" s="107">
        <f>'alle Daten'!AL44</f>
        <v>4</v>
      </c>
      <c r="U44" s="106">
        <f>'alle Daten'!AM44</f>
        <v>2.7397260273972601E-2</v>
      </c>
      <c r="V44" s="108">
        <f>'alle Daten'!AM44-'alle Daten'!AK44</f>
        <v>2.7397260273972601E-2</v>
      </c>
    </row>
    <row r="45" spans="2:22" x14ac:dyDescent="0.2">
      <c r="B45" s="134" t="s">
        <v>74</v>
      </c>
      <c r="C45" s="133" t="s">
        <v>93</v>
      </c>
      <c r="D45" s="118" t="s">
        <v>94</v>
      </c>
      <c r="E45" s="104">
        <f>'alle Daten'!F45</f>
        <v>208</v>
      </c>
      <c r="F45" s="104">
        <f>'alle Daten'!J45</f>
        <v>45</v>
      </c>
      <c r="G45" s="106">
        <f>'alle Daten'!N45</f>
        <v>0.21634615384615385</v>
      </c>
      <c r="H45" s="105">
        <f>'alle Daten'!O45</f>
        <v>4.9679487179487197E-2</v>
      </c>
      <c r="I45" s="104">
        <f>'alle Daten'!Q45</f>
        <v>0</v>
      </c>
      <c r="J45" s="141">
        <f>'alle Daten'!U45</f>
        <v>45</v>
      </c>
      <c r="K45" s="107">
        <f>'alle Daten'!Z45</f>
        <v>11</v>
      </c>
      <c r="L45" s="106">
        <f>'alle Daten'!AA45</f>
        <v>0.24444444444444444</v>
      </c>
      <c r="M45" s="108">
        <f>'alle Daten'!AA45-'alle Daten'!Y45</f>
        <v>-0.19999999999999998</v>
      </c>
      <c r="N45" s="107">
        <f>'alle Daten'!AD45</f>
        <v>29</v>
      </c>
      <c r="O45" s="106">
        <f>'alle Daten'!AE45</f>
        <v>0.64444444444444449</v>
      </c>
      <c r="P45" s="108">
        <f>'alle Daten'!AE45-'alle Daten'!AC45</f>
        <v>8.8888888888888906E-2</v>
      </c>
      <c r="Q45" s="107">
        <f>'alle Daten'!AH45</f>
        <v>1</v>
      </c>
      <c r="R45" s="106">
        <f>'alle Daten'!AI45</f>
        <v>2.2222222222222223E-2</v>
      </c>
      <c r="S45" s="203">
        <f>'alle Daten'!AI45-'alle Daten'!AG45</f>
        <v>2.2222222222222223E-2</v>
      </c>
      <c r="T45" s="107">
        <f>'alle Daten'!AL45</f>
        <v>4</v>
      </c>
      <c r="U45" s="106">
        <f>'alle Daten'!AM45</f>
        <v>8.8888888888888892E-2</v>
      </c>
      <c r="V45" s="108">
        <f>'alle Daten'!AM45-'alle Daten'!AK45</f>
        <v>8.8888888888888892E-2</v>
      </c>
    </row>
    <row r="46" spans="2:22" x14ac:dyDescent="0.2">
      <c r="B46" s="134" t="s">
        <v>74</v>
      </c>
      <c r="C46" s="133" t="s">
        <v>95</v>
      </c>
      <c r="D46" s="118" t="s">
        <v>96</v>
      </c>
      <c r="E46" s="104">
        <f>'alle Daten'!F46</f>
        <v>533</v>
      </c>
      <c r="F46" s="104">
        <f>'alle Daten'!J46</f>
        <v>130</v>
      </c>
      <c r="G46" s="106">
        <f>'alle Daten'!N46</f>
        <v>0.24390243902439024</v>
      </c>
      <c r="H46" s="105">
        <f>'alle Daten'!O46</f>
        <v>-2.1980809062856765E-3</v>
      </c>
      <c r="I46" s="104">
        <f>'alle Daten'!Q46</f>
        <v>0</v>
      </c>
      <c r="J46" s="141">
        <f>'alle Daten'!U46</f>
        <v>130</v>
      </c>
      <c r="K46" s="107">
        <f>'alle Daten'!Z46</f>
        <v>43</v>
      </c>
      <c r="L46" s="106">
        <f>'alle Daten'!AA46</f>
        <v>0.33076923076923076</v>
      </c>
      <c r="M46" s="108">
        <f>'alle Daten'!AA46-'alle Daten'!Y46</f>
        <v>-5.2209492635024557E-2</v>
      </c>
      <c r="N46" s="107">
        <f>'alle Daten'!AD46</f>
        <v>80</v>
      </c>
      <c r="O46" s="106">
        <f>'alle Daten'!AE46</f>
        <v>0.61538461538461542</v>
      </c>
      <c r="P46" s="108">
        <f>'alle Daten'!AE46-'alle Daten'!AC46</f>
        <v>-1.6366612111292644E-3</v>
      </c>
      <c r="Q46" s="107">
        <f>'alle Daten'!AH46</f>
        <v>3</v>
      </c>
      <c r="R46" s="106">
        <f>'alle Daten'!AI46</f>
        <v>2.3076923076923078E-2</v>
      </c>
      <c r="S46" s="203">
        <f>'alle Daten'!AI46-'alle Daten'!AG46</f>
        <v>2.3076923076923078E-2</v>
      </c>
      <c r="T46" s="107">
        <f>'alle Daten'!AL46</f>
        <v>4</v>
      </c>
      <c r="U46" s="106">
        <f>'alle Daten'!AM46</f>
        <v>3.0769230769230771E-2</v>
      </c>
      <c r="V46" s="108">
        <f>'alle Daten'!AM46-'alle Daten'!AK46</f>
        <v>3.0769230769230771E-2</v>
      </c>
    </row>
    <row r="47" spans="2:22" x14ac:dyDescent="0.2">
      <c r="B47" s="134" t="s">
        <v>74</v>
      </c>
      <c r="C47" s="133" t="s">
        <v>97</v>
      </c>
      <c r="D47" s="118" t="s">
        <v>98</v>
      </c>
      <c r="E47" s="104">
        <f>'alle Daten'!F47</f>
        <v>303</v>
      </c>
      <c r="F47" s="104">
        <f>'alle Daten'!J47</f>
        <v>147</v>
      </c>
      <c r="G47" s="106">
        <f>'alle Daten'!N47</f>
        <v>0.48514851485148514</v>
      </c>
      <c r="H47" s="105">
        <f>'alle Daten'!O47</f>
        <v>8.6867712559221544E-2</v>
      </c>
      <c r="I47" s="104">
        <f>'alle Daten'!Q47</f>
        <v>0</v>
      </c>
      <c r="J47" s="141">
        <f>'alle Daten'!U47</f>
        <v>147</v>
      </c>
      <c r="K47" s="107">
        <f>'alle Daten'!Z47</f>
        <v>97</v>
      </c>
      <c r="L47" s="106">
        <f>'alle Daten'!AA47</f>
        <v>0.65986394557823125</v>
      </c>
      <c r="M47" s="108">
        <f>'alle Daten'!AA47-'alle Daten'!Y47</f>
        <v>3.3964665002691685E-2</v>
      </c>
      <c r="N47" s="107">
        <f>'alle Daten'!AD47</f>
        <v>50</v>
      </c>
      <c r="O47" s="106">
        <f>'alle Daten'!AE47</f>
        <v>0.3401360544217687</v>
      </c>
      <c r="P47" s="108">
        <f>'alle Daten'!AE47-'alle Daten'!AC47</f>
        <v>-3.3964665002691741E-2</v>
      </c>
      <c r="Q47" s="107">
        <f>'alle Daten'!AH47</f>
        <v>0</v>
      </c>
      <c r="R47" s="106">
        <f>'alle Daten'!AI47</f>
        <v>0</v>
      </c>
      <c r="S47" s="203">
        <f>'alle Daten'!AI47-'alle Daten'!AG47</f>
        <v>0</v>
      </c>
      <c r="T47" s="107">
        <f>'alle Daten'!AL47</f>
        <v>0</v>
      </c>
      <c r="U47" s="106">
        <f>'alle Daten'!AM47</f>
        <v>0</v>
      </c>
      <c r="V47" s="108">
        <f>'alle Daten'!AM47-'alle Daten'!AK47</f>
        <v>0</v>
      </c>
    </row>
    <row r="48" spans="2:22" x14ac:dyDescent="0.2">
      <c r="B48" s="134" t="s">
        <v>74</v>
      </c>
      <c r="C48" s="133" t="s">
        <v>99</v>
      </c>
      <c r="D48" s="118" t="s">
        <v>100</v>
      </c>
      <c r="E48" s="104">
        <f>'alle Daten'!F48</f>
        <v>232</v>
      </c>
      <c r="F48" s="104">
        <f>'alle Daten'!J48</f>
        <v>99</v>
      </c>
      <c r="G48" s="106">
        <f>'alle Daten'!N48</f>
        <v>0.42672413793103448</v>
      </c>
      <c r="H48" s="105">
        <f>'alle Daten'!O48</f>
        <v>3.320561941251593E-2</v>
      </c>
      <c r="I48" s="104">
        <f>'alle Daten'!Q48</f>
        <v>3</v>
      </c>
      <c r="J48" s="141">
        <f>'alle Daten'!U48</f>
        <v>96</v>
      </c>
      <c r="K48" s="107">
        <f>'alle Daten'!Z48</f>
        <v>21</v>
      </c>
      <c r="L48" s="106">
        <f>'alle Daten'!AA48</f>
        <v>0.21875</v>
      </c>
      <c r="M48" s="108">
        <f>'alle Daten'!AA48-'alle Daten'!Y48</f>
        <v>-0.19088855421686746</v>
      </c>
      <c r="N48" s="107">
        <f>'alle Daten'!AD48</f>
        <v>46</v>
      </c>
      <c r="O48" s="106">
        <f>'alle Daten'!AE48</f>
        <v>0.47916666666666669</v>
      </c>
      <c r="P48" s="108">
        <f>'alle Daten'!AE48-'alle Daten'!AC48</f>
        <v>-0.11119477911646586</v>
      </c>
      <c r="Q48" s="107">
        <f>'alle Daten'!AH48</f>
        <v>27</v>
      </c>
      <c r="R48" s="106">
        <f>'alle Daten'!AI48</f>
        <v>0.28125</v>
      </c>
      <c r="S48" s="203">
        <f>'alle Daten'!AI48-'alle Daten'!AG48</f>
        <v>0.28125</v>
      </c>
      <c r="T48" s="107">
        <f>'alle Daten'!AL48</f>
        <v>2</v>
      </c>
      <c r="U48" s="106">
        <f>'alle Daten'!AM48</f>
        <v>2.0833333333333332E-2</v>
      </c>
      <c r="V48" s="108">
        <f>'alle Daten'!AM48-'alle Daten'!AK48</f>
        <v>2.0833333333333332E-2</v>
      </c>
    </row>
    <row r="49" spans="2:22" x14ac:dyDescent="0.2">
      <c r="B49" s="134" t="s">
        <v>74</v>
      </c>
      <c r="C49" s="133" t="s">
        <v>101</v>
      </c>
      <c r="D49" s="118" t="s">
        <v>102</v>
      </c>
      <c r="E49" s="104">
        <f>'alle Daten'!F49</f>
        <v>171</v>
      </c>
      <c r="F49" s="104">
        <f>'alle Daten'!J49</f>
        <v>53</v>
      </c>
      <c r="G49" s="106">
        <f>'alle Daten'!N49</f>
        <v>0.30994152046783624</v>
      </c>
      <c r="H49" s="105">
        <f>'alle Daten'!O49</f>
        <v>-8.0863077233313208E-2</v>
      </c>
      <c r="I49" s="104">
        <f>'alle Daten'!Q49</f>
        <v>0</v>
      </c>
      <c r="J49" s="141">
        <f>'alle Daten'!U49</f>
        <v>53</v>
      </c>
      <c r="K49" s="107">
        <f>'alle Daten'!Z49</f>
        <v>41</v>
      </c>
      <c r="L49" s="106">
        <f>'alle Daten'!AA49</f>
        <v>0.77358490566037741</v>
      </c>
      <c r="M49" s="108">
        <f>'alle Daten'!AA49-'alle Daten'!Y49</f>
        <v>9.6661828737300448E-2</v>
      </c>
      <c r="N49" s="107">
        <f>'alle Daten'!AD49</f>
        <v>10</v>
      </c>
      <c r="O49" s="106">
        <f>'alle Daten'!AE49</f>
        <v>0.18867924528301888</v>
      </c>
      <c r="P49" s="108">
        <f>'alle Daten'!AE49-'alle Daten'!AC49</f>
        <v>-0.13439767779390421</v>
      </c>
      <c r="Q49" s="107">
        <f>'alle Daten'!AH49</f>
        <v>1</v>
      </c>
      <c r="R49" s="106">
        <f>'alle Daten'!AI49</f>
        <v>1.8867924528301886E-2</v>
      </c>
      <c r="S49" s="203">
        <f>'alle Daten'!AI49-'alle Daten'!AG49</f>
        <v>1.8867924528301886E-2</v>
      </c>
      <c r="T49" s="107">
        <f>'alle Daten'!AL49</f>
        <v>1</v>
      </c>
      <c r="U49" s="106">
        <f>'alle Daten'!AM49</f>
        <v>1.8867924528301886E-2</v>
      </c>
      <c r="V49" s="108">
        <f>'alle Daten'!AM49-'alle Daten'!AK49</f>
        <v>1.8867924528301886E-2</v>
      </c>
    </row>
    <row r="50" spans="2:22" x14ac:dyDescent="0.2">
      <c r="B50" s="134" t="s">
        <v>74</v>
      </c>
      <c r="C50" s="133" t="s">
        <v>103</v>
      </c>
      <c r="D50" s="118" t="s">
        <v>104</v>
      </c>
      <c r="E50" s="104">
        <f>'alle Daten'!F50</f>
        <v>373</v>
      </c>
      <c r="F50" s="104">
        <f>'alle Daten'!J50</f>
        <v>135</v>
      </c>
      <c r="G50" s="106">
        <f>'alle Daten'!N50</f>
        <v>0.36193029490616624</v>
      </c>
      <c r="H50" s="105">
        <f>'alle Daten'!O50</f>
        <v>-3.092684795097661E-2</v>
      </c>
      <c r="I50" s="104">
        <f>'alle Daten'!Q50</f>
        <v>0</v>
      </c>
      <c r="J50" s="141">
        <f>'alle Daten'!U50</f>
        <v>135</v>
      </c>
      <c r="K50" s="107">
        <f>'alle Daten'!Z50</f>
        <v>86</v>
      </c>
      <c r="L50" s="106">
        <f>'alle Daten'!AA50</f>
        <v>0.63703703703703707</v>
      </c>
      <c r="M50" s="108">
        <f>'alle Daten'!AA50-'alle Daten'!Y50</f>
        <v>7.8979641893549557E-3</v>
      </c>
      <c r="N50" s="107">
        <f>'alle Daten'!AD50</f>
        <v>32</v>
      </c>
      <c r="O50" s="106">
        <f>'alle Daten'!AE50</f>
        <v>0.23703703703703705</v>
      </c>
      <c r="P50" s="108">
        <f>'alle Daten'!AE50-'alle Daten'!AC50</f>
        <v>-0.13382389011528084</v>
      </c>
      <c r="Q50" s="107">
        <f>'alle Daten'!AH50</f>
        <v>17</v>
      </c>
      <c r="R50" s="106">
        <f>'alle Daten'!AI50</f>
        <v>0.12592592592592591</v>
      </c>
      <c r="S50" s="203">
        <f>'alle Daten'!AI50-'alle Daten'!AG50</f>
        <v>0.12592592592592591</v>
      </c>
      <c r="T50" s="107">
        <f>'alle Daten'!AL50</f>
        <v>0</v>
      </c>
      <c r="U50" s="106">
        <f>'alle Daten'!AM50</f>
        <v>0</v>
      </c>
      <c r="V50" s="108">
        <f>'alle Daten'!AM50-'alle Daten'!AK50</f>
        <v>0</v>
      </c>
    </row>
    <row r="51" spans="2:22" x14ac:dyDescent="0.2">
      <c r="B51" s="134" t="s">
        <v>74</v>
      </c>
      <c r="C51" s="133" t="s">
        <v>105</v>
      </c>
      <c r="D51" s="118" t="s">
        <v>106</v>
      </c>
      <c r="E51" s="104">
        <f>'alle Daten'!F51</f>
        <v>619</v>
      </c>
      <c r="F51" s="104">
        <f>'alle Daten'!J51</f>
        <v>82</v>
      </c>
      <c r="G51" s="106">
        <f>'alle Daten'!N51</f>
        <v>0.13247172859450726</v>
      </c>
      <c r="H51" s="105">
        <f>'alle Daten'!O51</f>
        <v>-0.11089800619488432</v>
      </c>
      <c r="I51" s="104">
        <f>'alle Daten'!Q51</f>
        <v>0</v>
      </c>
      <c r="J51" s="141">
        <f>'alle Daten'!U51</f>
        <v>82</v>
      </c>
      <c r="K51" s="107">
        <f>'alle Daten'!Z51</f>
        <v>57</v>
      </c>
      <c r="L51" s="106">
        <f>'alle Daten'!AA51</f>
        <v>0.69512195121951215</v>
      </c>
      <c r="M51" s="108">
        <f>'alle Daten'!AA51-'alle Daten'!Y51</f>
        <v>0.29127579737335829</v>
      </c>
      <c r="N51" s="107">
        <f>'alle Daten'!AD51</f>
        <v>22</v>
      </c>
      <c r="O51" s="106">
        <f>'alle Daten'!AE51</f>
        <v>0.26829268292682928</v>
      </c>
      <c r="P51" s="108">
        <f>'alle Daten'!AE51-'alle Daten'!AC51</f>
        <v>-0.32786116322701686</v>
      </c>
      <c r="Q51" s="107">
        <f>'alle Daten'!AH51</f>
        <v>1</v>
      </c>
      <c r="R51" s="106">
        <f>'alle Daten'!AI51</f>
        <v>1.2195121951219513E-2</v>
      </c>
      <c r="S51" s="203">
        <f>'alle Daten'!AI51-'alle Daten'!AG51</f>
        <v>1.2195121951219513E-2</v>
      </c>
      <c r="T51" s="107">
        <f>'alle Daten'!AL51</f>
        <v>2</v>
      </c>
      <c r="U51" s="106">
        <f>'alle Daten'!AM51</f>
        <v>2.4390243902439025E-2</v>
      </c>
      <c r="V51" s="108">
        <f>'alle Daten'!AM51-'alle Daten'!AK51</f>
        <v>2.4390243902439025E-2</v>
      </c>
    </row>
    <row r="52" spans="2:22" x14ac:dyDescent="0.2">
      <c r="B52" s="134" t="s">
        <v>74</v>
      </c>
      <c r="C52" s="133" t="s">
        <v>107</v>
      </c>
      <c r="D52" s="118" t="s">
        <v>108</v>
      </c>
      <c r="E52" s="104">
        <f>'alle Daten'!F52</f>
        <v>356</v>
      </c>
      <c r="F52" s="104">
        <f>'alle Daten'!J52</f>
        <v>91</v>
      </c>
      <c r="G52" s="106">
        <f>'alle Daten'!N52</f>
        <v>0.2556179775280899</v>
      </c>
      <c r="H52" s="105">
        <f>'alle Daten'!O52</f>
        <v>-2.5802787499232482E-2</v>
      </c>
      <c r="I52" s="104">
        <f>'alle Daten'!Q52</f>
        <v>1</v>
      </c>
      <c r="J52" s="141">
        <f>'alle Daten'!U52</f>
        <v>90</v>
      </c>
      <c r="K52" s="107">
        <f>'alle Daten'!Z52</f>
        <v>40</v>
      </c>
      <c r="L52" s="106">
        <f>'alle Daten'!AA52</f>
        <v>0.44444444444444442</v>
      </c>
      <c r="M52" s="108">
        <f>'alle Daten'!AA52-'alle Daten'!Y52</f>
        <v>-0.17320261437908502</v>
      </c>
      <c r="N52" s="107">
        <f>'alle Daten'!AD52</f>
        <v>45</v>
      </c>
      <c r="O52" s="106">
        <f>'alle Daten'!AE52</f>
        <v>0.5</v>
      </c>
      <c r="P52" s="108">
        <f>'alle Daten'!AE52-'alle Daten'!AC52</f>
        <v>0.11764705882352944</v>
      </c>
      <c r="Q52" s="107">
        <f>'alle Daten'!AH52</f>
        <v>4</v>
      </c>
      <c r="R52" s="106">
        <f>'alle Daten'!AI52</f>
        <v>4.4444444444444446E-2</v>
      </c>
      <c r="S52" s="203">
        <f>'alle Daten'!AI52-'alle Daten'!AG52</f>
        <v>4.4444444444444446E-2</v>
      </c>
      <c r="T52" s="107">
        <f>'alle Daten'!AL52</f>
        <v>1</v>
      </c>
      <c r="U52" s="106">
        <f>'alle Daten'!AM52</f>
        <v>1.1111111111111112E-2</v>
      </c>
      <c r="V52" s="108">
        <f>'alle Daten'!AM52-'alle Daten'!AK52</f>
        <v>1.1111111111111112E-2</v>
      </c>
    </row>
    <row r="53" spans="2:22" x14ac:dyDescent="0.2">
      <c r="B53" s="134" t="s">
        <v>74</v>
      </c>
      <c r="C53" s="133" t="s">
        <v>109</v>
      </c>
      <c r="D53" s="118" t="s">
        <v>110</v>
      </c>
      <c r="E53" s="104">
        <f>'alle Daten'!F53</f>
        <v>329</v>
      </c>
      <c r="F53" s="104">
        <f>'alle Daten'!J53</f>
        <v>139</v>
      </c>
      <c r="G53" s="106">
        <f>'alle Daten'!N53</f>
        <v>0.42249240121580545</v>
      </c>
      <c r="H53" s="105">
        <f>'alle Daten'!O53</f>
        <v>-4.7452953975451406E-2</v>
      </c>
      <c r="I53" s="104">
        <f>'alle Daten'!Q53</f>
        <v>1</v>
      </c>
      <c r="J53" s="141">
        <f>'alle Daten'!U53</f>
        <v>138</v>
      </c>
      <c r="K53" s="107">
        <f>'alle Daten'!Z53</f>
        <v>108</v>
      </c>
      <c r="L53" s="106">
        <f>'alle Daten'!AA53</f>
        <v>0.78260869565217395</v>
      </c>
      <c r="M53" s="108">
        <f>'alle Daten'!AA53-'alle Daten'!Y53</f>
        <v>-9.4584286803966355E-2</v>
      </c>
      <c r="N53" s="107">
        <f>'alle Daten'!AD53</f>
        <v>26</v>
      </c>
      <c r="O53" s="106">
        <f>'alle Daten'!AE53</f>
        <v>0.18840579710144928</v>
      </c>
      <c r="P53" s="108">
        <f>'alle Daten'!AE53-'alle Daten'!AC53</f>
        <v>6.5598779557589637E-2</v>
      </c>
      <c r="Q53" s="107">
        <f>'alle Daten'!AH53</f>
        <v>4</v>
      </c>
      <c r="R53" s="106">
        <f>'alle Daten'!AI53</f>
        <v>2.8985507246376812E-2</v>
      </c>
      <c r="S53" s="203">
        <f>'alle Daten'!AI53-'alle Daten'!AG53</f>
        <v>2.8985507246376812E-2</v>
      </c>
      <c r="T53" s="107">
        <f>'alle Daten'!AL53</f>
        <v>0</v>
      </c>
      <c r="U53" s="106">
        <f>'alle Daten'!AM53</f>
        <v>0</v>
      </c>
      <c r="V53" s="108">
        <f>'alle Daten'!AM53-'alle Daten'!AK53</f>
        <v>0</v>
      </c>
    </row>
    <row r="54" spans="2:22" x14ac:dyDescent="0.2">
      <c r="B54" s="134" t="s">
        <v>74</v>
      </c>
      <c r="C54" s="133" t="s">
        <v>111</v>
      </c>
      <c r="D54" s="118" t="s">
        <v>112</v>
      </c>
      <c r="E54" s="104">
        <f>'alle Daten'!F54</f>
        <v>592</v>
      </c>
      <c r="F54" s="104">
        <f>'alle Daten'!J54</f>
        <v>208</v>
      </c>
      <c r="G54" s="106">
        <f>'alle Daten'!N54</f>
        <v>0.35135135135135137</v>
      </c>
      <c r="H54" s="105">
        <f>'alle Daten'!O54</f>
        <v>5.9249806298711238E-4</v>
      </c>
      <c r="I54" s="104">
        <f>'alle Daten'!Q54</f>
        <v>3</v>
      </c>
      <c r="J54" s="141">
        <f>'alle Daten'!U54</f>
        <v>205</v>
      </c>
      <c r="K54" s="107">
        <f>'alle Daten'!Z54</f>
        <v>171</v>
      </c>
      <c r="L54" s="106">
        <f>'alle Daten'!AA54</f>
        <v>0.8341463414634146</v>
      </c>
      <c r="M54" s="108">
        <f>'alle Daten'!AA54-'alle Daten'!Y54</f>
        <v>-3.7140787249456686E-2</v>
      </c>
      <c r="N54" s="107">
        <f>'alle Daten'!AD54</f>
        <v>17</v>
      </c>
      <c r="O54" s="106">
        <f>'alle Daten'!AE54</f>
        <v>8.2926829268292687E-2</v>
      </c>
      <c r="P54" s="108">
        <f>'alle Daten'!AE54-'alle Daten'!AC54</f>
        <v>-4.5786042018836029E-2</v>
      </c>
      <c r="Q54" s="107">
        <f>'alle Daten'!AH54</f>
        <v>15</v>
      </c>
      <c r="R54" s="106">
        <f>'alle Daten'!AI54</f>
        <v>7.3170731707317069E-2</v>
      </c>
      <c r="S54" s="203">
        <f>'alle Daten'!AI54-'alle Daten'!AG54</f>
        <v>7.3170731707317069E-2</v>
      </c>
      <c r="T54" s="107">
        <f>'alle Daten'!AL54</f>
        <v>2</v>
      </c>
      <c r="U54" s="106">
        <f>'alle Daten'!AM54</f>
        <v>9.7560975609756097E-3</v>
      </c>
      <c r="V54" s="108">
        <f>'alle Daten'!AM54-'alle Daten'!AK54</f>
        <v>9.7560975609756097E-3</v>
      </c>
    </row>
    <row r="55" spans="2:22" x14ac:dyDescent="0.2">
      <c r="B55" s="134" t="s">
        <v>74</v>
      </c>
      <c r="C55" s="133" t="s">
        <v>113</v>
      </c>
      <c r="D55" s="118" t="s">
        <v>114</v>
      </c>
      <c r="E55" s="104">
        <f>'alle Daten'!F55</f>
        <v>33</v>
      </c>
      <c r="F55" s="104">
        <f>'alle Daten'!J55</f>
        <v>12</v>
      </c>
      <c r="G55" s="106">
        <f>'alle Daten'!N55</f>
        <v>0.36363636363636365</v>
      </c>
      <c r="H55" s="105">
        <f>'alle Daten'!O55</f>
        <v>6.0606060606060608E-2</v>
      </c>
      <c r="I55" s="104">
        <f>'alle Daten'!Q55</f>
        <v>0</v>
      </c>
      <c r="J55" s="141">
        <f>'alle Daten'!U55</f>
        <v>12</v>
      </c>
      <c r="K55" s="107">
        <f>'alle Daten'!Z55</f>
        <v>3</v>
      </c>
      <c r="L55" s="106">
        <f>'alle Daten'!AA55</f>
        <v>0.25</v>
      </c>
      <c r="M55" s="108">
        <f>'alle Daten'!AA55-'alle Daten'!Y55</f>
        <v>0.15</v>
      </c>
      <c r="N55" s="107">
        <f>'alle Daten'!AD55</f>
        <v>9</v>
      </c>
      <c r="O55" s="106">
        <f>'alle Daten'!AE55</f>
        <v>0.75</v>
      </c>
      <c r="P55" s="108">
        <f>'alle Daten'!AE55-'alle Daten'!AC55</f>
        <v>-0.15000000000000002</v>
      </c>
      <c r="Q55" s="107">
        <f>'alle Daten'!AH55</f>
        <v>0</v>
      </c>
      <c r="R55" s="106">
        <f>'alle Daten'!AI55</f>
        <v>0</v>
      </c>
      <c r="S55" s="203">
        <f>'alle Daten'!AI55-'alle Daten'!AG55</f>
        <v>0</v>
      </c>
      <c r="T55" s="107">
        <f>'alle Daten'!AL55</f>
        <v>0</v>
      </c>
      <c r="U55" s="106">
        <f>'alle Daten'!AM55</f>
        <v>0</v>
      </c>
      <c r="V55" s="108">
        <f>'alle Daten'!AM55-'alle Daten'!AK55</f>
        <v>0</v>
      </c>
    </row>
    <row r="56" spans="2:22" x14ac:dyDescent="0.2">
      <c r="B56" s="134" t="s">
        <v>74</v>
      </c>
      <c r="C56" s="133" t="s">
        <v>115</v>
      </c>
      <c r="D56" s="118" t="s">
        <v>116</v>
      </c>
      <c r="E56" s="104">
        <f>'alle Daten'!F56</f>
        <v>195</v>
      </c>
      <c r="F56" s="104">
        <f>'alle Daten'!J56</f>
        <v>60</v>
      </c>
      <c r="G56" s="106">
        <f>'alle Daten'!N56</f>
        <v>0.30769230769230771</v>
      </c>
      <c r="H56" s="105">
        <f>'alle Daten'!O56</f>
        <v>2.1348695357505942E-2</v>
      </c>
      <c r="I56" s="104">
        <f>'alle Daten'!Q56</f>
        <v>0</v>
      </c>
      <c r="J56" s="141">
        <f>'alle Daten'!U56</f>
        <v>60</v>
      </c>
      <c r="K56" s="107">
        <f>'alle Daten'!Z56</f>
        <v>37</v>
      </c>
      <c r="L56" s="106">
        <f>'alle Daten'!AA56</f>
        <v>0.6166666666666667</v>
      </c>
      <c r="M56" s="108">
        <f>'alle Daten'!AA56-'alle Daten'!Y56</f>
        <v>1.6666666666666718E-2</v>
      </c>
      <c r="N56" s="107">
        <f>'alle Daten'!AD56</f>
        <v>18</v>
      </c>
      <c r="O56" s="106">
        <f>'alle Daten'!AE56</f>
        <v>0.3</v>
      </c>
      <c r="P56" s="108">
        <f>'alle Daten'!AE56-'alle Daten'!AC56</f>
        <v>-0.10000000000000003</v>
      </c>
      <c r="Q56" s="107">
        <f>'alle Daten'!AH56</f>
        <v>3</v>
      </c>
      <c r="R56" s="106">
        <f>'alle Daten'!AI56</f>
        <v>0.05</v>
      </c>
      <c r="S56" s="203">
        <f>'alle Daten'!AI56-'alle Daten'!AG56</f>
        <v>0.05</v>
      </c>
      <c r="T56" s="107">
        <f>'alle Daten'!AL56</f>
        <v>2</v>
      </c>
      <c r="U56" s="106">
        <f>'alle Daten'!AM56</f>
        <v>3.3333333333333333E-2</v>
      </c>
      <c r="V56" s="108">
        <f>'alle Daten'!AM56-'alle Daten'!AK56</f>
        <v>3.3333333333333333E-2</v>
      </c>
    </row>
    <row r="57" spans="2:22" x14ac:dyDescent="0.2">
      <c r="B57" s="134" t="s">
        <v>124</v>
      </c>
      <c r="C57" s="133" t="s">
        <v>117</v>
      </c>
      <c r="D57" s="118" t="s">
        <v>118</v>
      </c>
      <c r="E57" s="104">
        <f>'alle Daten'!F57</f>
        <v>591</v>
      </c>
      <c r="F57" s="104">
        <f>'alle Daten'!J57</f>
        <v>148</v>
      </c>
      <c r="G57" s="106">
        <f>'alle Daten'!N57</f>
        <v>0.25042301184433163</v>
      </c>
      <c r="H57" s="105">
        <f>'alle Daten'!O57</f>
        <v>-2.2878725912382436E-2</v>
      </c>
      <c r="I57" s="104">
        <f>'alle Daten'!Q57</f>
        <v>4</v>
      </c>
      <c r="J57" s="141">
        <f>'alle Daten'!U57</f>
        <v>144</v>
      </c>
      <c r="K57" s="107">
        <f>'alle Daten'!Z57</f>
        <v>84</v>
      </c>
      <c r="L57" s="106">
        <f>'alle Daten'!AA57</f>
        <v>0.58333333333333337</v>
      </c>
      <c r="M57" s="108">
        <f>'alle Daten'!AA57-'alle Daten'!Y57</f>
        <v>9.5381526104417691E-2</v>
      </c>
      <c r="N57" s="107">
        <f>'alle Daten'!AD57</f>
        <v>56</v>
      </c>
      <c r="O57" s="106">
        <f>'alle Daten'!AE57</f>
        <v>0.3888888888888889</v>
      </c>
      <c r="P57" s="108">
        <f>'alle Daten'!AE57-'alle Daten'!AC57</f>
        <v>-0.12315930388219548</v>
      </c>
      <c r="Q57" s="107">
        <f>'alle Daten'!AH57</f>
        <v>4</v>
      </c>
      <c r="R57" s="106">
        <f>'alle Daten'!AI57</f>
        <v>2.7777777777777776E-2</v>
      </c>
      <c r="S57" s="203">
        <f>'alle Daten'!AI57-'alle Daten'!AG57</f>
        <v>2.7777777777777776E-2</v>
      </c>
      <c r="T57" s="107">
        <f>'alle Daten'!AL57</f>
        <v>0</v>
      </c>
      <c r="U57" s="106">
        <f>'alle Daten'!AM57</f>
        <v>0</v>
      </c>
      <c r="V57" s="108">
        <f>'alle Daten'!AM57-'alle Daten'!AK57</f>
        <v>0</v>
      </c>
    </row>
    <row r="58" spans="2:22" x14ac:dyDescent="0.2">
      <c r="B58" s="134" t="s">
        <v>124</v>
      </c>
      <c r="C58" s="133" t="s">
        <v>119</v>
      </c>
      <c r="D58" s="118" t="s">
        <v>120</v>
      </c>
      <c r="E58" s="104">
        <f>'alle Daten'!F58</f>
        <v>348</v>
      </c>
      <c r="F58" s="104">
        <f>'alle Daten'!J58</f>
        <v>140</v>
      </c>
      <c r="G58" s="106">
        <f>'alle Daten'!N58</f>
        <v>0.40229885057471265</v>
      </c>
      <c r="H58" s="105">
        <f>'alle Daten'!O58</f>
        <v>7.7902067732889602E-2</v>
      </c>
      <c r="I58" s="104">
        <f>'alle Daten'!Q58</f>
        <v>3</v>
      </c>
      <c r="J58" s="141">
        <f>'alle Daten'!U58</f>
        <v>137</v>
      </c>
      <c r="K58" s="107">
        <f>'alle Daten'!Z58</f>
        <v>67</v>
      </c>
      <c r="L58" s="106">
        <f>'alle Daten'!AA58</f>
        <v>0.48905109489051096</v>
      </c>
      <c r="M58" s="108">
        <f>'alle Daten'!AA58-'alle Daten'!Y58</f>
        <v>-6.1796362736607657E-2</v>
      </c>
      <c r="N58" s="107">
        <f>'alle Daten'!AD58</f>
        <v>54</v>
      </c>
      <c r="O58" s="106">
        <f>'alle Daten'!AE58</f>
        <v>0.39416058394160586</v>
      </c>
      <c r="P58" s="108">
        <f>'alle Daten'!AE58-'alle Daten'!AC58</f>
        <v>-5.4991958431275523E-2</v>
      </c>
      <c r="Q58" s="107">
        <f>'alle Daten'!AH58</f>
        <v>16</v>
      </c>
      <c r="R58" s="106">
        <f>'alle Daten'!AI58</f>
        <v>0.11678832116788321</v>
      </c>
      <c r="S58" s="203">
        <f>'alle Daten'!AI58-'alle Daten'!AG58</f>
        <v>0.11678832116788321</v>
      </c>
      <c r="T58" s="107">
        <f>'alle Daten'!AL58</f>
        <v>0</v>
      </c>
      <c r="U58" s="106">
        <f>'alle Daten'!AM58</f>
        <v>0</v>
      </c>
      <c r="V58" s="108">
        <f>'alle Daten'!AM58-'alle Daten'!AK58</f>
        <v>0</v>
      </c>
    </row>
    <row r="59" spans="2:22" x14ac:dyDescent="0.2">
      <c r="B59" s="134" t="s">
        <v>124</v>
      </c>
      <c r="C59" s="133" t="s">
        <v>121</v>
      </c>
      <c r="D59" s="118" t="s">
        <v>122</v>
      </c>
      <c r="E59" s="104">
        <f>'alle Daten'!F59</f>
        <v>424</v>
      </c>
      <c r="F59" s="104">
        <f>'alle Daten'!J59</f>
        <v>87</v>
      </c>
      <c r="G59" s="106">
        <f>'alle Daten'!N59</f>
        <v>0.20518867924528303</v>
      </c>
      <c r="H59" s="105">
        <f>'alle Daten'!O59</f>
        <v>-3.7940284813913594E-2</v>
      </c>
      <c r="I59" s="104">
        <f>'alle Daten'!Q59</f>
        <v>0</v>
      </c>
      <c r="J59" s="141">
        <f>'alle Daten'!U59</f>
        <v>87</v>
      </c>
      <c r="K59" s="107">
        <f>'alle Daten'!Z59</f>
        <v>52</v>
      </c>
      <c r="L59" s="106">
        <f>'alle Daten'!AA59</f>
        <v>0.5977011494252874</v>
      </c>
      <c r="M59" s="108">
        <f>'alle Daten'!AA59-'alle Daten'!Y59</f>
        <v>-1.9690154922538672E-2</v>
      </c>
      <c r="N59" s="107">
        <f>'alle Daten'!AD59</f>
        <v>31</v>
      </c>
      <c r="O59" s="106">
        <f>'alle Daten'!AE59</f>
        <v>0.35632183908045978</v>
      </c>
      <c r="P59" s="108">
        <f>'alle Daten'!AE59-'alle Daten'!AC59</f>
        <v>-2.6286856571714146E-2</v>
      </c>
      <c r="Q59" s="107">
        <f>'alle Daten'!AH59</f>
        <v>4</v>
      </c>
      <c r="R59" s="106">
        <f>'alle Daten'!AI59</f>
        <v>4.5977011494252873E-2</v>
      </c>
      <c r="S59" s="203">
        <f>'alle Daten'!AI59-'alle Daten'!AG59</f>
        <v>4.5977011494252873E-2</v>
      </c>
      <c r="T59" s="107">
        <f>'alle Daten'!AL59</f>
        <v>0</v>
      </c>
      <c r="U59" s="106">
        <f>'alle Daten'!AM59</f>
        <v>0</v>
      </c>
      <c r="V59" s="108">
        <f>'alle Daten'!AM59-'alle Daten'!AK59</f>
        <v>0</v>
      </c>
    </row>
    <row r="60" spans="2:22" x14ac:dyDescent="0.2">
      <c r="B60" s="134" t="s">
        <v>124</v>
      </c>
      <c r="C60" s="133" t="s">
        <v>123</v>
      </c>
      <c r="D60" s="118" t="s">
        <v>124</v>
      </c>
      <c r="E60" s="104">
        <f>'alle Daten'!F60</f>
        <v>1062</v>
      </c>
      <c r="F60" s="104">
        <f>'alle Daten'!J60</f>
        <v>257</v>
      </c>
      <c r="G60" s="106">
        <f>'alle Daten'!N60</f>
        <v>0.24199623352165725</v>
      </c>
      <c r="H60" s="105">
        <f>'alle Daten'!O60</f>
        <v>-3.5975794450370718E-2</v>
      </c>
      <c r="I60" s="104">
        <f>'alle Daten'!Q60</f>
        <v>4</v>
      </c>
      <c r="J60" s="141">
        <f>'alle Daten'!U60</f>
        <v>253</v>
      </c>
      <c r="K60" s="107">
        <f>'alle Daten'!Z60</f>
        <v>172</v>
      </c>
      <c r="L60" s="106">
        <f>'alle Daten'!AA60</f>
        <v>0.67984189723320154</v>
      </c>
      <c r="M60" s="108">
        <f>'alle Daten'!AA60-'alle Daten'!Y60</f>
        <v>-0.15560114074148201</v>
      </c>
      <c r="N60" s="107">
        <f>'alle Daten'!AD60</f>
        <v>58</v>
      </c>
      <c r="O60" s="106">
        <f>'alle Daten'!AE60</f>
        <v>0.22924901185770752</v>
      </c>
      <c r="P60" s="108">
        <f>'alle Daten'!AE60-'alle Daten'!AC60</f>
        <v>6.4692049832391074E-2</v>
      </c>
      <c r="Q60" s="107">
        <f>'alle Daten'!AH60</f>
        <v>23</v>
      </c>
      <c r="R60" s="106">
        <f>'alle Daten'!AI60</f>
        <v>9.0909090909090912E-2</v>
      </c>
      <c r="S60" s="203">
        <f>'alle Daten'!AI60-'alle Daten'!AG60</f>
        <v>9.0909090909090912E-2</v>
      </c>
      <c r="T60" s="107">
        <f>'alle Daten'!AL60</f>
        <v>0</v>
      </c>
      <c r="U60" s="106">
        <f>'alle Daten'!AM60</f>
        <v>0</v>
      </c>
      <c r="V60" s="108">
        <f>'alle Daten'!AM60-'alle Daten'!AK60</f>
        <v>0</v>
      </c>
    </row>
    <row r="61" spans="2:22" x14ac:dyDescent="0.2">
      <c r="B61" s="134" t="s">
        <v>124</v>
      </c>
      <c r="C61" s="133" t="s">
        <v>125</v>
      </c>
      <c r="D61" s="118" t="s">
        <v>126</v>
      </c>
      <c r="E61" s="104">
        <f>'alle Daten'!F61</f>
        <v>265</v>
      </c>
      <c r="F61" s="104">
        <f>'alle Daten'!J61</f>
        <v>92</v>
      </c>
      <c r="G61" s="106">
        <f>'alle Daten'!N61</f>
        <v>0.3471698113207547</v>
      </c>
      <c r="H61" s="105">
        <f>'alle Daten'!O61</f>
        <v>9.1416423066701946E-3</v>
      </c>
      <c r="I61" s="104">
        <f>'alle Daten'!Q61</f>
        <v>1</v>
      </c>
      <c r="J61" s="141">
        <f>'alle Daten'!U61</f>
        <v>91</v>
      </c>
      <c r="K61" s="107">
        <f>'alle Daten'!Z61</f>
        <v>42</v>
      </c>
      <c r="L61" s="106">
        <f>'alle Daten'!AA61</f>
        <v>0.46153846153846156</v>
      </c>
      <c r="M61" s="108">
        <f>'alle Daten'!AA61-'alle Daten'!Y61</f>
        <v>-1.718494271685761E-2</v>
      </c>
      <c r="N61" s="107">
        <f>'alle Daten'!AD61</f>
        <v>45</v>
      </c>
      <c r="O61" s="106">
        <f>'alle Daten'!AE61</f>
        <v>0.49450549450549453</v>
      </c>
      <c r="P61" s="108">
        <f>'alle Daten'!AE61-'alle Daten'!AC61</f>
        <v>-2.6771101239186357E-2</v>
      </c>
      <c r="Q61" s="107">
        <f>'alle Daten'!AH61</f>
        <v>4</v>
      </c>
      <c r="R61" s="106">
        <f>'alle Daten'!AI61</f>
        <v>4.3956043956043959E-2</v>
      </c>
      <c r="S61" s="203">
        <f>'alle Daten'!AI61-'alle Daten'!AG61</f>
        <v>4.3956043956043959E-2</v>
      </c>
      <c r="T61" s="107">
        <f>'alle Daten'!AL61</f>
        <v>0</v>
      </c>
      <c r="U61" s="106">
        <f>'alle Daten'!AM61</f>
        <v>0</v>
      </c>
      <c r="V61" s="108">
        <f>'alle Daten'!AM61-'alle Daten'!AK61</f>
        <v>0</v>
      </c>
    </row>
    <row r="62" spans="2:22" x14ac:dyDescent="0.2">
      <c r="B62" s="134" t="s">
        <v>124</v>
      </c>
      <c r="C62" s="133" t="s">
        <v>127</v>
      </c>
      <c r="D62" s="118" t="s">
        <v>128</v>
      </c>
      <c r="E62" s="104">
        <f>'alle Daten'!F62</f>
        <v>337</v>
      </c>
      <c r="F62" s="104">
        <f>'alle Daten'!J62</f>
        <v>87</v>
      </c>
      <c r="G62" s="106">
        <f>'alle Daten'!N62</f>
        <v>0.25816023738872401</v>
      </c>
      <c r="H62" s="105">
        <f>'alle Daten'!O62</f>
        <v>1.0272913445062037E-2</v>
      </c>
      <c r="I62" s="104">
        <f>'alle Daten'!Q62</f>
        <v>0</v>
      </c>
      <c r="J62" s="141">
        <f>'alle Daten'!U62</f>
        <v>87</v>
      </c>
      <c r="K62" s="107">
        <f>'alle Daten'!Z62</f>
        <v>40</v>
      </c>
      <c r="L62" s="106">
        <f>'alle Daten'!AA62</f>
        <v>0.45977011494252873</v>
      </c>
      <c r="M62" s="108">
        <f>'alle Daten'!AA62-'alle Daten'!Y62</f>
        <v>-4.5977011494252928E-2</v>
      </c>
      <c r="N62" s="107">
        <f>'alle Daten'!AD62</f>
        <v>41</v>
      </c>
      <c r="O62" s="106">
        <f>'alle Daten'!AE62</f>
        <v>0.47126436781609193</v>
      </c>
      <c r="P62" s="108">
        <f>'alle Daten'!AE62-'alle Daten'!AC62</f>
        <v>-2.2988505747126464E-2</v>
      </c>
      <c r="Q62" s="107">
        <f>'alle Daten'!AH62</f>
        <v>6</v>
      </c>
      <c r="R62" s="106">
        <f>'alle Daten'!AI62</f>
        <v>6.8965517241379309E-2</v>
      </c>
      <c r="S62" s="203">
        <f>'alle Daten'!AI62-'alle Daten'!AG62</f>
        <v>6.8965517241379309E-2</v>
      </c>
      <c r="T62" s="107">
        <f>'alle Daten'!AL62</f>
        <v>0</v>
      </c>
      <c r="U62" s="106">
        <f>'alle Daten'!AM62</f>
        <v>0</v>
      </c>
      <c r="V62" s="108">
        <f>'alle Daten'!AM62-'alle Daten'!AK62</f>
        <v>0</v>
      </c>
    </row>
    <row r="63" spans="2:22" x14ac:dyDescent="0.2">
      <c r="B63" s="134" t="s">
        <v>124</v>
      </c>
      <c r="C63" s="133" t="s">
        <v>129</v>
      </c>
      <c r="D63" s="118" t="s">
        <v>130</v>
      </c>
      <c r="E63" s="104">
        <f>'alle Daten'!F63</f>
        <v>374</v>
      </c>
      <c r="F63" s="104">
        <f>'alle Daten'!J63</f>
        <v>147</v>
      </c>
      <c r="G63" s="106">
        <f>'alle Daten'!N63</f>
        <v>0.39304812834224601</v>
      </c>
      <c r="H63" s="105">
        <f>'alle Daten'!O63</f>
        <v>-7.9801492927154549E-3</v>
      </c>
      <c r="I63" s="104">
        <f>'alle Daten'!Q63</f>
        <v>4</v>
      </c>
      <c r="J63" s="141">
        <f>'alle Daten'!U63</f>
        <v>143</v>
      </c>
      <c r="K63" s="107">
        <f>'alle Daten'!Z63</f>
        <v>109</v>
      </c>
      <c r="L63" s="106">
        <f>'alle Daten'!AA63</f>
        <v>0.76223776223776218</v>
      </c>
      <c r="M63" s="108">
        <f>'alle Daten'!AA63-'alle Daten'!Y63</f>
        <v>-6.1291649526943659E-2</v>
      </c>
      <c r="N63" s="107">
        <f>'alle Daten'!AD63</f>
        <v>33</v>
      </c>
      <c r="O63" s="106">
        <f>'alle Daten'!AE63</f>
        <v>0.23076923076923078</v>
      </c>
      <c r="P63" s="108">
        <f>'alle Daten'!AE63-'alle Daten'!AC63</f>
        <v>5.4298642533936653E-2</v>
      </c>
      <c r="Q63" s="107">
        <f>'alle Daten'!AH63</f>
        <v>1</v>
      </c>
      <c r="R63" s="106">
        <f>'alle Daten'!AI63</f>
        <v>6.993006993006993E-3</v>
      </c>
      <c r="S63" s="203">
        <f>'alle Daten'!AI63-'alle Daten'!AG63</f>
        <v>6.993006993006993E-3</v>
      </c>
      <c r="T63" s="107">
        <f>'alle Daten'!AL63</f>
        <v>0</v>
      </c>
      <c r="U63" s="106">
        <f>'alle Daten'!AM63</f>
        <v>0</v>
      </c>
      <c r="V63" s="108">
        <f>'alle Daten'!AM63-'alle Daten'!AK63</f>
        <v>0</v>
      </c>
    </row>
    <row r="64" spans="2:22" x14ac:dyDescent="0.2">
      <c r="B64" s="134" t="s">
        <v>124</v>
      </c>
      <c r="C64" s="133" t="s">
        <v>131</v>
      </c>
      <c r="D64" s="118" t="s">
        <v>132</v>
      </c>
      <c r="E64" s="104">
        <f>'alle Daten'!F64</f>
        <v>136</v>
      </c>
      <c r="F64" s="104">
        <f>'alle Daten'!J64</f>
        <v>49</v>
      </c>
      <c r="G64" s="106">
        <f>'alle Daten'!N64</f>
        <v>0.36029411764705882</v>
      </c>
      <c r="H64" s="105">
        <f>'alle Daten'!O64</f>
        <v>4.3052738336713969E-2</v>
      </c>
      <c r="I64" s="104">
        <f>'alle Daten'!Q64</f>
        <v>0</v>
      </c>
      <c r="J64" s="141">
        <f>'alle Daten'!U64</f>
        <v>49</v>
      </c>
      <c r="K64" s="107">
        <f>'alle Daten'!Z64</f>
        <v>9</v>
      </c>
      <c r="L64" s="106">
        <f>'alle Daten'!AA64</f>
        <v>0.18367346938775511</v>
      </c>
      <c r="M64" s="108">
        <f>'alle Daten'!AA64-'alle Daten'!Y64</f>
        <v>-3.3717834960070969E-2</v>
      </c>
      <c r="N64" s="107">
        <f>'alle Daten'!AD64</f>
        <v>38</v>
      </c>
      <c r="O64" s="106">
        <f>'alle Daten'!AE64</f>
        <v>0.77551020408163263</v>
      </c>
      <c r="P64" s="108">
        <f>'alle Daten'!AE64-'alle Daten'!AC64</f>
        <v>-7.098491570541321E-3</v>
      </c>
      <c r="Q64" s="107">
        <f>'alle Daten'!AH64</f>
        <v>2</v>
      </c>
      <c r="R64" s="106">
        <f>'alle Daten'!AI64</f>
        <v>4.0816326530612242E-2</v>
      </c>
      <c r="S64" s="203">
        <f>'alle Daten'!AI64-'alle Daten'!AG64</f>
        <v>4.0816326530612242E-2</v>
      </c>
      <c r="T64" s="107">
        <f>'alle Daten'!AL64</f>
        <v>0</v>
      </c>
      <c r="U64" s="106">
        <f>'alle Daten'!AM64</f>
        <v>0</v>
      </c>
      <c r="V64" s="108">
        <f>'alle Daten'!AM64-'alle Daten'!AK64</f>
        <v>0</v>
      </c>
    </row>
    <row r="65" spans="2:22" x14ac:dyDescent="0.2">
      <c r="B65" s="134" t="s">
        <v>124</v>
      </c>
      <c r="C65" s="133" t="s">
        <v>133</v>
      </c>
      <c r="D65" s="118" t="s">
        <v>134</v>
      </c>
      <c r="E65" s="104">
        <f>'alle Daten'!F65</f>
        <v>396</v>
      </c>
      <c r="F65" s="104">
        <f>'alle Daten'!J65</f>
        <v>105</v>
      </c>
      <c r="G65" s="106">
        <f>'alle Daten'!N65</f>
        <v>0.26515151515151514</v>
      </c>
      <c r="H65" s="105">
        <f>'alle Daten'!O65</f>
        <v>-3.4602784602784598E-2</v>
      </c>
      <c r="I65" s="104">
        <f>'alle Daten'!Q65</f>
        <v>1</v>
      </c>
      <c r="J65" s="141">
        <f>'alle Daten'!U65</f>
        <v>104</v>
      </c>
      <c r="K65" s="107">
        <f>'alle Daten'!Z65</f>
        <v>68</v>
      </c>
      <c r="L65" s="106">
        <f>'alle Daten'!AA65</f>
        <v>0.65384615384615385</v>
      </c>
      <c r="M65" s="108">
        <f>'alle Daten'!AA65-'alle Daten'!Y65</f>
        <v>-7.5662042875157653E-2</v>
      </c>
      <c r="N65" s="107">
        <f>'alle Daten'!AD65</f>
        <v>33</v>
      </c>
      <c r="O65" s="106">
        <f>'alle Daten'!AE65</f>
        <v>0.31730769230769229</v>
      </c>
      <c r="P65" s="108">
        <f>'alle Daten'!AE65-'alle Daten'!AC65</f>
        <v>4.6815889029003743E-2</v>
      </c>
      <c r="Q65" s="107">
        <f>'alle Daten'!AH65</f>
        <v>3</v>
      </c>
      <c r="R65" s="106">
        <f>'alle Daten'!AI65</f>
        <v>2.8846153846153848E-2</v>
      </c>
      <c r="S65" s="203">
        <f>'alle Daten'!AI65-'alle Daten'!AG65</f>
        <v>2.8846153846153848E-2</v>
      </c>
      <c r="T65" s="107">
        <f>'alle Daten'!AL65</f>
        <v>0</v>
      </c>
      <c r="U65" s="106">
        <f>'alle Daten'!AM65</f>
        <v>0</v>
      </c>
      <c r="V65" s="108">
        <f>'alle Daten'!AM65-'alle Daten'!AK65</f>
        <v>0</v>
      </c>
    </row>
    <row r="66" spans="2:22" x14ac:dyDescent="0.2">
      <c r="B66" s="134" t="s">
        <v>124</v>
      </c>
      <c r="C66" s="133" t="s">
        <v>135</v>
      </c>
      <c r="D66" s="118" t="s">
        <v>136</v>
      </c>
      <c r="E66" s="104">
        <f>'alle Daten'!F66</f>
        <v>465</v>
      </c>
      <c r="F66" s="104">
        <f>'alle Daten'!J66</f>
        <v>172</v>
      </c>
      <c r="G66" s="106">
        <f>'alle Daten'!N66</f>
        <v>0.36989247311827955</v>
      </c>
      <c r="H66" s="105">
        <f>'alle Daten'!O66</f>
        <v>0.10500540946324877</v>
      </c>
      <c r="I66" s="104">
        <f>'alle Daten'!Q66</f>
        <v>2</v>
      </c>
      <c r="J66" s="141">
        <f>'alle Daten'!U66</f>
        <v>170</v>
      </c>
      <c r="K66" s="107">
        <f>'alle Daten'!Z66</f>
        <v>111</v>
      </c>
      <c r="L66" s="106">
        <f>'alle Daten'!AA66</f>
        <v>0.65294117647058825</v>
      </c>
      <c r="M66" s="108">
        <f>'alle Daten'!AA66-'alle Daten'!Y66</f>
        <v>2.5034199726402195E-2</v>
      </c>
      <c r="N66" s="107">
        <f>'alle Daten'!AD66</f>
        <v>55</v>
      </c>
      <c r="O66" s="106">
        <f>'alle Daten'!AE66</f>
        <v>0.3235294117647059</v>
      </c>
      <c r="P66" s="108">
        <f>'alle Daten'!AE66-'alle Daten'!AC66</f>
        <v>-4.856361149110805E-2</v>
      </c>
      <c r="Q66" s="107">
        <f>'alle Daten'!AH66</f>
        <v>4</v>
      </c>
      <c r="R66" s="106">
        <f>'alle Daten'!AI66</f>
        <v>2.3529411764705882E-2</v>
      </c>
      <c r="S66" s="203">
        <f>'alle Daten'!AI66-'alle Daten'!AG66</f>
        <v>2.3529411764705882E-2</v>
      </c>
      <c r="T66" s="107">
        <f>'alle Daten'!AL66</f>
        <v>0</v>
      </c>
      <c r="U66" s="106">
        <f>'alle Daten'!AM66</f>
        <v>0</v>
      </c>
      <c r="V66" s="108">
        <f>'alle Daten'!AM66-'alle Daten'!AK66</f>
        <v>0</v>
      </c>
    </row>
    <row r="67" spans="2:22" x14ac:dyDescent="0.2">
      <c r="B67" s="134" t="s">
        <v>124</v>
      </c>
      <c r="C67" s="133" t="s">
        <v>137</v>
      </c>
      <c r="D67" s="118" t="s">
        <v>138</v>
      </c>
      <c r="E67" s="104">
        <f>'alle Daten'!F67</f>
        <v>765</v>
      </c>
      <c r="F67" s="104">
        <f>'alle Daten'!J67</f>
        <v>226</v>
      </c>
      <c r="G67" s="106">
        <f>'alle Daten'!N67</f>
        <v>0.29542483660130719</v>
      </c>
      <c r="H67" s="105">
        <f>'alle Daten'!O67</f>
        <v>-0.10355864497429634</v>
      </c>
      <c r="I67" s="104">
        <f>'alle Daten'!Q67</f>
        <v>3</v>
      </c>
      <c r="J67" s="141">
        <f>'alle Daten'!U67</f>
        <v>223</v>
      </c>
      <c r="K67" s="107">
        <f>'alle Daten'!Z67</f>
        <v>149</v>
      </c>
      <c r="L67" s="106">
        <f>'alle Daten'!AA67</f>
        <v>0.66816143497757852</v>
      </c>
      <c r="M67" s="108">
        <f>'alle Daten'!AA67-'alle Daten'!Y67</f>
        <v>3.329301392494699E-2</v>
      </c>
      <c r="N67" s="107">
        <f>'alle Daten'!AD67</f>
        <v>66</v>
      </c>
      <c r="O67" s="106">
        <f>'alle Daten'!AE67</f>
        <v>0.29596412556053814</v>
      </c>
      <c r="P67" s="108">
        <f>'alle Daten'!AE67-'alle Daten'!AC67</f>
        <v>-6.916745338683028E-2</v>
      </c>
      <c r="Q67" s="107">
        <f>'alle Daten'!AH67</f>
        <v>8</v>
      </c>
      <c r="R67" s="106">
        <f>'alle Daten'!AI67</f>
        <v>3.5874439461883408E-2</v>
      </c>
      <c r="S67" s="203">
        <f>'alle Daten'!AI67-'alle Daten'!AG67</f>
        <v>3.5874439461883408E-2</v>
      </c>
      <c r="T67" s="107">
        <f>'alle Daten'!AL67</f>
        <v>0</v>
      </c>
      <c r="U67" s="106">
        <f>'alle Daten'!AM67</f>
        <v>0</v>
      </c>
      <c r="V67" s="108">
        <f>'alle Daten'!AM67-'alle Daten'!AK67</f>
        <v>0</v>
      </c>
    </row>
    <row r="68" spans="2:22" x14ac:dyDescent="0.2">
      <c r="B68" s="134" t="s">
        <v>124</v>
      </c>
      <c r="C68" s="133" t="s">
        <v>139</v>
      </c>
      <c r="D68" s="118" t="s">
        <v>140</v>
      </c>
      <c r="E68" s="104">
        <f>'alle Daten'!F68</f>
        <v>284</v>
      </c>
      <c r="F68" s="104">
        <f>'alle Daten'!J68</f>
        <v>106</v>
      </c>
      <c r="G68" s="106">
        <f>'alle Daten'!N68</f>
        <v>0.37323943661971831</v>
      </c>
      <c r="H68" s="105">
        <f>'alle Daten'!O68</f>
        <v>5.8304371684653356E-2</v>
      </c>
      <c r="I68" s="104">
        <f>'alle Daten'!Q68</f>
        <v>2</v>
      </c>
      <c r="J68" s="141">
        <f>'alle Daten'!U68</f>
        <v>104</v>
      </c>
      <c r="K68" s="107">
        <f>'alle Daten'!Z68</f>
        <v>60</v>
      </c>
      <c r="L68" s="106">
        <f>'alle Daten'!AA68</f>
        <v>0.57692307692307687</v>
      </c>
      <c r="M68" s="108">
        <f>'alle Daten'!AA68-'alle Daten'!Y68</f>
        <v>-0.36122125297383034</v>
      </c>
      <c r="N68" s="107">
        <f>'alle Daten'!AD68</f>
        <v>42</v>
      </c>
      <c r="O68" s="106">
        <f>'alle Daten'!AE68</f>
        <v>0.40384615384615385</v>
      </c>
      <c r="P68" s="108">
        <f>'alle Daten'!AE68-'alle Daten'!AC68</f>
        <v>0.34199048374306107</v>
      </c>
      <c r="Q68" s="107">
        <f>'alle Daten'!AH68</f>
        <v>2</v>
      </c>
      <c r="R68" s="106">
        <f>'alle Daten'!AI68</f>
        <v>1.9230769230769232E-2</v>
      </c>
      <c r="S68" s="203">
        <f>'alle Daten'!AI68-'alle Daten'!AG68</f>
        <v>1.9230769230769232E-2</v>
      </c>
      <c r="T68" s="107">
        <f>'alle Daten'!AL68</f>
        <v>0</v>
      </c>
      <c r="U68" s="106">
        <f>'alle Daten'!AM68</f>
        <v>0</v>
      </c>
      <c r="V68" s="108">
        <f>'alle Daten'!AM68-'alle Daten'!AK68</f>
        <v>0</v>
      </c>
    </row>
    <row r="69" spans="2:22" x14ac:dyDescent="0.2">
      <c r="B69" s="134" t="s">
        <v>160</v>
      </c>
      <c r="C69" s="133" t="s">
        <v>141</v>
      </c>
      <c r="D69" s="118" t="s">
        <v>142</v>
      </c>
      <c r="E69" s="104">
        <f>'alle Daten'!F69</f>
        <v>166</v>
      </c>
      <c r="F69" s="104">
        <f>'alle Daten'!J69</f>
        <v>130</v>
      </c>
      <c r="G69" s="106">
        <f>'alle Daten'!N69</f>
        <v>0.7831325301204819</v>
      </c>
      <c r="H69" s="105">
        <f>'alle Daten'!O69</f>
        <v>4.4243641231592967E-2</v>
      </c>
      <c r="I69" s="104">
        <f>'alle Daten'!Q69</f>
        <v>3</v>
      </c>
      <c r="J69" s="141">
        <f>'alle Daten'!U69</f>
        <v>127</v>
      </c>
      <c r="K69" s="107">
        <f>'alle Daten'!Z69</f>
        <v>107</v>
      </c>
      <c r="L69" s="106">
        <f>'alle Daten'!AA69</f>
        <v>0.84251968503937003</v>
      </c>
      <c r="M69" s="108">
        <f>'alle Daten'!AA69-'alle Daten'!Y69</f>
        <v>-0.1267110841913992</v>
      </c>
      <c r="N69" s="107">
        <f>'alle Daten'!AD69</f>
        <v>10</v>
      </c>
      <c r="O69" s="106">
        <f>'alle Daten'!AE69</f>
        <v>7.874015748031496E-2</v>
      </c>
      <c r="P69" s="108">
        <f>'alle Daten'!AE69-'alle Daten'!AC69</f>
        <v>4.7970926711084189E-2</v>
      </c>
      <c r="Q69" s="107">
        <f>'alle Daten'!AH69</f>
        <v>10</v>
      </c>
      <c r="R69" s="106">
        <f>'alle Daten'!AI69</f>
        <v>7.874015748031496E-2</v>
      </c>
      <c r="S69" s="203">
        <f>'alle Daten'!AI69-'alle Daten'!AG69</f>
        <v>7.874015748031496E-2</v>
      </c>
      <c r="T69" s="107">
        <f>'alle Daten'!AL69</f>
        <v>0</v>
      </c>
      <c r="U69" s="106">
        <f>'alle Daten'!AM69</f>
        <v>0</v>
      </c>
      <c r="V69" s="108">
        <f>'alle Daten'!AM69-'alle Daten'!AK69</f>
        <v>0</v>
      </c>
    </row>
    <row r="70" spans="2:22" x14ac:dyDescent="0.2">
      <c r="B70" s="134" t="s">
        <v>160</v>
      </c>
      <c r="C70" s="133" t="s">
        <v>143</v>
      </c>
      <c r="D70" s="118" t="s">
        <v>144</v>
      </c>
      <c r="E70" s="104">
        <f>'alle Daten'!F70</f>
        <v>77</v>
      </c>
      <c r="F70" s="104">
        <f>'alle Daten'!J70</f>
        <v>25</v>
      </c>
      <c r="G70" s="106">
        <f>'alle Daten'!N70</f>
        <v>0.32467532467532467</v>
      </c>
      <c r="H70" s="105">
        <f>'alle Daten'!O70</f>
        <v>-2.9755055071510772E-2</v>
      </c>
      <c r="I70" s="104">
        <f>'alle Daten'!Q70</f>
        <v>1</v>
      </c>
      <c r="J70" s="141">
        <f>'alle Daten'!U70</f>
        <v>24</v>
      </c>
      <c r="K70" s="107">
        <f>'alle Daten'!Z70</f>
        <v>13</v>
      </c>
      <c r="L70" s="106">
        <f>'alle Daten'!AA70</f>
        <v>0.54166666666666663</v>
      </c>
      <c r="M70" s="108">
        <f>'alle Daten'!AA70-'alle Daten'!Y70</f>
        <v>7.7380952380952328E-2</v>
      </c>
      <c r="N70" s="107">
        <f>'alle Daten'!AD70</f>
        <v>11</v>
      </c>
      <c r="O70" s="106">
        <f>'alle Daten'!AE70</f>
        <v>0.45833333333333331</v>
      </c>
      <c r="P70" s="108">
        <f>'alle Daten'!AE70-'alle Daten'!AC70</f>
        <v>-7.7380952380952384E-2</v>
      </c>
      <c r="Q70" s="107">
        <f>'alle Daten'!AH70</f>
        <v>0</v>
      </c>
      <c r="R70" s="106">
        <f>'alle Daten'!AI70</f>
        <v>0</v>
      </c>
      <c r="S70" s="203">
        <f>'alle Daten'!AI70-'alle Daten'!AG70</f>
        <v>0</v>
      </c>
      <c r="T70" s="107">
        <f>'alle Daten'!AL70</f>
        <v>0</v>
      </c>
      <c r="U70" s="106">
        <f>'alle Daten'!AM70</f>
        <v>0</v>
      </c>
      <c r="V70" s="108">
        <f>'alle Daten'!AM70-'alle Daten'!AK70</f>
        <v>0</v>
      </c>
    </row>
    <row r="71" spans="2:22" x14ac:dyDescent="0.2">
      <c r="B71" s="134" t="s">
        <v>160</v>
      </c>
      <c r="C71" s="133" t="s">
        <v>145</v>
      </c>
      <c r="D71" s="118" t="s">
        <v>146</v>
      </c>
      <c r="E71" s="104">
        <f>'alle Daten'!F71</f>
        <v>95</v>
      </c>
      <c r="F71" s="104">
        <f>'alle Daten'!J71</f>
        <v>56</v>
      </c>
      <c r="G71" s="106">
        <f>'alle Daten'!N71</f>
        <v>0.58947368421052626</v>
      </c>
      <c r="H71" s="105">
        <f>'alle Daten'!O71</f>
        <v>9.4060840173828986E-2</v>
      </c>
      <c r="I71" s="104">
        <f>'alle Daten'!Q71</f>
        <v>0</v>
      </c>
      <c r="J71" s="141">
        <f>'alle Daten'!U71</f>
        <v>56</v>
      </c>
      <c r="K71" s="107">
        <f>'alle Daten'!Z71</f>
        <v>39</v>
      </c>
      <c r="L71" s="106">
        <f>'alle Daten'!AA71</f>
        <v>0.6964285714285714</v>
      </c>
      <c r="M71" s="108">
        <f>'alle Daten'!AA71-'alle Daten'!Y71</f>
        <v>-0.15542328042328046</v>
      </c>
      <c r="N71" s="107">
        <f>'alle Daten'!AD71</f>
        <v>16</v>
      </c>
      <c r="O71" s="106">
        <f>'alle Daten'!AE71</f>
        <v>0.2857142857142857</v>
      </c>
      <c r="P71" s="108">
        <f>'alle Daten'!AE71-'alle Daten'!AC71</f>
        <v>0.13756613756613756</v>
      </c>
      <c r="Q71" s="107">
        <f>'alle Daten'!AH71</f>
        <v>1</v>
      </c>
      <c r="R71" s="106">
        <f>'alle Daten'!AI71</f>
        <v>1.7857142857142856E-2</v>
      </c>
      <c r="S71" s="203">
        <f>'alle Daten'!AI71-'alle Daten'!AG71</f>
        <v>1.7857142857142856E-2</v>
      </c>
      <c r="T71" s="107">
        <f>'alle Daten'!AL71</f>
        <v>0</v>
      </c>
      <c r="U71" s="106">
        <f>'alle Daten'!AM71</f>
        <v>0</v>
      </c>
      <c r="V71" s="108">
        <f>'alle Daten'!AM71-'alle Daten'!AK71</f>
        <v>0</v>
      </c>
    </row>
    <row r="72" spans="2:22" x14ac:dyDescent="0.2">
      <c r="B72" s="134" t="s">
        <v>160</v>
      </c>
      <c r="C72" s="133" t="s">
        <v>147</v>
      </c>
      <c r="D72" s="118" t="s">
        <v>148</v>
      </c>
      <c r="E72" s="104">
        <f>'alle Daten'!F72</f>
        <v>104</v>
      </c>
      <c r="F72" s="104">
        <f>'alle Daten'!J72</f>
        <v>65</v>
      </c>
      <c r="G72" s="106">
        <f>'alle Daten'!N72</f>
        <v>0.625</v>
      </c>
      <c r="H72" s="105">
        <f>'alle Daten'!O72</f>
        <v>8.9912280701754388E-2</v>
      </c>
      <c r="I72" s="104">
        <f>'alle Daten'!Q72</f>
        <v>0</v>
      </c>
      <c r="J72" s="141">
        <f>'alle Daten'!U72</f>
        <v>65</v>
      </c>
      <c r="K72" s="107">
        <f>'alle Daten'!Z72</f>
        <v>52</v>
      </c>
      <c r="L72" s="106">
        <f>'alle Daten'!AA72</f>
        <v>0.8</v>
      </c>
      <c r="M72" s="108">
        <f>'alle Daten'!AA72-'alle Daten'!Y72</f>
        <v>4.590163934426239E-2</v>
      </c>
      <c r="N72" s="107">
        <f>'alle Daten'!AD72</f>
        <v>12</v>
      </c>
      <c r="O72" s="106">
        <f>'alle Daten'!AE72</f>
        <v>0.18461538461538463</v>
      </c>
      <c r="P72" s="108">
        <f>'alle Daten'!AE72-'alle Daten'!AC72</f>
        <v>-6.1286254728877665E-2</v>
      </c>
      <c r="Q72" s="107">
        <f>'alle Daten'!AH72</f>
        <v>1</v>
      </c>
      <c r="R72" s="106">
        <f>'alle Daten'!AI72</f>
        <v>1.5384615384615385E-2</v>
      </c>
      <c r="S72" s="203">
        <f>'alle Daten'!AI72-'alle Daten'!AG72</f>
        <v>1.5384615384615385E-2</v>
      </c>
      <c r="T72" s="107">
        <f>'alle Daten'!AL72</f>
        <v>0</v>
      </c>
      <c r="U72" s="106">
        <f>'alle Daten'!AM72</f>
        <v>0</v>
      </c>
      <c r="V72" s="108">
        <f>'alle Daten'!AM72-'alle Daten'!AK72</f>
        <v>0</v>
      </c>
    </row>
    <row r="73" spans="2:22" x14ac:dyDescent="0.2">
      <c r="B73" s="134" t="s">
        <v>160</v>
      </c>
      <c r="C73" s="133" t="s">
        <v>149</v>
      </c>
      <c r="D73" s="118" t="s">
        <v>150</v>
      </c>
      <c r="E73" s="104">
        <f>'alle Daten'!F73</f>
        <v>441</v>
      </c>
      <c r="F73" s="104">
        <f>'alle Daten'!J73</f>
        <v>108</v>
      </c>
      <c r="G73" s="106">
        <f>'alle Daten'!N73</f>
        <v>0.24489795918367346</v>
      </c>
      <c r="H73" s="105">
        <f>'alle Daten'!O73</f>
        <v>5.6056757466935253E-2</v>
      </c>
      <c r="I73" s="104">
        <f>'alle Daten'!Q73</f>
        <v>2</v>
      </c>
      <c r="J73" s="141">
        <f>'alle Daten'!U73</f>
        <v>106</v>
      </c>
      <c r="K73" s="107">
        <f>'alle Daten'!Z73</f>
        <v>75</v>
      </c>
      <c r="L73" s="106">
        <f>'alle Daten'!AA73</f>
        <v>0.70754716981132071</v>
      </c>
      <c r="M73" s="108">
        <f>'alle Daten'!AA73-'alle Daten'!Y73</f>
        <v>-3.6638876700307188E-2</v>
      </c>
      <c r="N73" s="107">
        <f>'alle Daten'!AD73</f>
        <v>23</v>
      </c>
      <c r="O73" s="106">
        <f>'alle Daten'!AE73</f>
        <v>0.21698113207547171</v>
      </c>
      <c r="P73" s="108">
        <f>'alle Daten'!AE73-'alle Daten'!AC73</f>
        <v>-3.8832821412900398E-2</v>
      </c>
      <c r="Q73" s="107">
        <f>'alle Daten'!AH73</f>
        <v>8</v>
      </c>
      <c r="R73" s="106">
        <f>'alle Daten'!AI73</f>
        <v>7.5471698113207544E-2</v>
      </c>
      <c r="S73" s="203">
        <f>'alle Daten'!AI73-'alle Daten'!AG73</f>
        <v>7.5471698113207544E-2</v>
      </c>
      <c r="T73" s="107">
        <f>'alle Daten'!AL73</f>
        <v>0</v>
      </c>
      <c r="U73" s="106">
        <f>'alle Daten'!AM73</f>
        <v>0</v>
      </c>
      <c r="V73" s="108">
        <f>'alle Daten'!AM73-'alle Daten'!AK73</f>
        <v>0</v>
      </c>
    </row>
    <row r="74" spans="2:22" x14ac:dyDescent="0.2">
      <c r="B74" s="134" t="s">
        <v>160</v>
      </c>
      <c r="C74" s="133" t="s">
        <v>151</v>
      </c>
      <c r="D74" s="118" t="s">
        <v>152</v>
      </c>
      <c r="E74" s="104">
        <f>'alle Daten'!F74</f>
        <v>40</v>
      </c>
      <c r="F74" s="104">
        <f>'alle Daten'!J74</f>
        <v>24</v>
      </c>
      <c r="G74" s="106">
        <f>'alle Daten'!N74</f>
        <v>0.6</v>
      </c>
      <c r="H74" s="105">
        <f>'alle Daten'!O74</f>
        <v>-9.0909090909090939E-2</v>
      </c>
      <c r="I74" s="104">
        <f>'alle Daten'!Q74</f>
        <v>0</v>
      </c>
      <c r="J74" s="141">
        <f>'alle Daten'!U74</f>
        <v>24</v>
      </c>
      <c r="K74" s="107">
        <f>'alle Daten'!Z74</f>
        <v>14</v>
      </c>
      <c r="L74" s="106">
        <f>'alle Daten'!AA74</f>
        <v>0.58333333333333337</v>
      </c>
      <c r="M74" s="108">
        <f>'alle Daten'!AA74-'alle Daten'!Y74</f>
        <v>0.13596491228070179</v>
      </c>
      <c r="N74" s="107">
        <f>'alle Daten'!AD74</f>
        <v>10</v>
      </c>
      <c r="O74" s="106">
        <f>'alle Daten'!AE74</f>
        <v>0.41666666666666669</v>
      </c>
      <c r="P74" s="108">
        <f>'alle Daten'!AE74-'alle Daten'!AC74</f>
        <v>-0.13596491228070179</v>
      </c>
      <c r="Q74" s="107">
        <f>'alle Daten'!AH74</f>
        <v>0</v>
      </c>
      <c r="R74" s="106">
        <f>'alle Daten'!AI74</f>
        <v>0</v>
      </c>
      <c r="S74" s="203">
        <f>'alle Daten'!AI74-'alle Daten'!AG74</f>
        <v>0</v>
      </c>
      <c r="T74" s="107">
        <f>'alle Daten'!AL74</f>
        <v>0</v>
      </c>
      <c r="U74" s="106">
        <f>'alle Daten'!AM74</f>
        <v>0</v>
      </c>
      <c r="V74" s="108">
        <f>'alle Daten'!AM74-'alle Daten'!AK74</f>
        <v>0</v>
      </c>
    </row>
    <row r="75" spans="2:22" x14ac:dyDescent="0.2">
      <c r="B75" s="134" t="s">
        <v>160</v>
      </c>
      <c r="C75" s="133" t="s">
        <v>153</v>
      </c>
      <c r="D75" s="118" t="s">
        <v>154</v>
      </c>
      <c r="E75" s="104">
        <f>'alle Daten'!F75</f>
        <v>141</v>
      </c>
      <c r="F75" s="104">
        <f>'alle Daten'!J75</f>
        <v>77</v>
      </c>
      <c r="G75" s="106">
        <f>'alle Daten'!N75</f>
        <v>0.54609929078014185</v>
      </c>
      <c r="H75" s="105">
        <f>'alle Daten'!O75</f>
        <v>3.2421479229990391E-3</v>
      </c>
      <c r="I75" s="104">
        <f>'alle Daten'!Q75</f>
        <v>1</v>
      </c>
      <c r="J75" s="141">
        <f>'alle Daten'!U75</f>
        <v>76</v>
      </c>
      <c r="K75" s="107">
        <f>'alle Daten'!Z75</f>
        <v>66</v>
      </c>
      <c r="L75" s="106">
        <f>'alle Daten'!AA75</f>
        <v>0.86842105263157898</v>
      </c>
      <c r="M75" s="108">
        <f>'alle Daten'!AA75-'alle Daten'!Y75</f>
        <v>6.5789473684210509E-2</v>
      </c>
      <c r="N75" s="107">
        <f>'alle Daten'!AD75</f>
        <v>10</v>
      </c>
      <c r="O75" s="106">
        <f>'alle Daten'!AE75</f>
        <v>0.13157894736842105</v>
      </c>
      <c r="P75" s="108">
        <f>'alle Daten'!AE75-'alle Daten'!AC75</f>
        <v>-6.5789473684210537E-2</v>
      </c>
      <c r="Q75" s="107">
        <f>'alle Daten'!AH75</f>
        <v>0</v>
      </c>
      <c r="R75" s="106">
        <f>'alle Daten'!AI75</f>
        <v>0</v>
      </c>
      <c r="S75" s="203">
        <f>'alle Daten'!AI75-'alle Daten'!AG75</f>
        <v>0</v>
      </c>
      <c r="T75" s="107">
        <f>'alle Daten'!AL75</f>
        <v>0</v>
      </c>
      <c r="U75" s="106">
        <f>'alle Daten'!AM75</f>
        <v>0</v>
      </c>
      <c r="V75" s="108">
        <f>'alle Daten'!AM75-'alle Daten'!AK75</f>
        <v>0</v>
      </c>
    </row>
    <row r="76" spans="2:22" x14ac:dyDescent="0.2">
      <c r="B76" s="134" t="s">
        <v>160</v>
      </c>
      <c r="C76" s="133" t="s">
        <v>155</v>
      </c>
      <c r="D76" s="118" t="s">
        <v>156</v>
      </c>
      <c r="E76" s="104">
        <f>'alle Daten'!F76</f>
        <v>229</v>
      </c>
      <c r="F76" s="104">
        <f>'alle Daten'!J76</f>
        <v>85</v>
      </c>
      <c r="G76" s="106">
        <f>'alle Daten'!N76</f>
        <v>0.37117903930131002</v>
      </c>
      <c r="H76" s="105">
        <f>'alle Daten'!O76</f>
        <v>7.5426756649463744E-3</v>
      </c>
      <c r="I76" s="104">
        <f>'alle Daten'!Q76</f>
        <v>0</v>
      </c>
      <c r="J76" s="141">
        <f>'alle Daten'!U76</f>
        <v>85</v>
      </c>
      <c r="K76" s="107">
        <f>'alle Daten'!Z76</f>
        <v>55</v>
      </c>
      <c r="L76" s="106">
        <f>'alle Daten'!AA76</f>
        <v>0.6470588235294118</v>
      </c>
      <c r="M76" s="108">
        <f>'alle Daten'!AA76-'alle Daten'!Y76</f>
        <v>4.2407660738714159E-2</v>
      </c>
      <c r="N76" s="107">
        <f>'alle Daten'!AD76</f>
        <v>20</v>
      </c>
      <c r="O76" s="106">
        <f>'alle Daten'!AE76</f>
        <v>0.23529411764705882</v>
      </c>
      <c r="P76" s="108">
        <f>'alle Daten'!AE76-'alle Daten'!AC76</f>
        <v>-0.16005471956224349</v>
      </c>
      <c r="Q76" s="107">
        <f>'alle Daten'!AH76</f>
        <v>10</v>
      </c>
      <c r="R76" s="106">
        <f>'alle Daten'!AI76</f>
        <v>0.11764705882352941</v>
      </c>
      <c r="S76" s="203">
        <f>'alle Daten'!AI76-'alle Daten'!AG76</f>
        <v>0.11764705882352941</v>
      </c>
      <c r="T76" s="107">
        <f>'alle Daten'!AL76</f>
        <v>0</v>
      </c>
      <c r="U76" s="106">
        <f>'alle Daten'!AM76</f>
        <v>0</v>
      </c>
      <c r="V76" s="108">
        <f>'alle Daten'!AM76-'alle Daten'!AK76</f>
        <v>0</v>
      </c>
    </row>
    <row r="77" spans="2:22" x14ac:dyDescent="0.2">
      <c r="B77" s="134" t="s">
        <v>160</v>
      </c>
      <c r="C77" s="133" t="s">
        <v>157</v>
      </c>
      <c r="D77" s="118" t="s">
        <v>158</v>
      </c>
      <c r="E77" s="104">
        <f>'alle Daten'!F77</f>
        <v>388</v>
      </c>
      <c r="F77" s="104">
        <f>'alle Daten'!J77</f>
        <v>120</v>
      </c>
      <c r="G77" s="106">
        <f>'alle Daten'!N77</f>
        <v>0.30927835051546393</v>
      </c>
      <c r="H77" s="105">
        <f>'alle Daten'!O77</f>
        <v>2.2149637644176823E-2</v>
      </c>
      <c r="I77" s="104">
        <f>'alle Daten'!Q77</f>
        <v>0</v>
      </c>
      <c r="J77" s="141">
        <f>'alle Daten'!U77</f>
        <v>120</v>
      </c>
      <c r="K77" s="107">
        <f>'alle Daten'!Z77</f>
        <v>88</v>
      </c>
      <c r="L77" s="106">
        <f>'alle Daten'!AA77</f>
        <v>0.73333333333333328</v>
      </c>
      <c r="M77" s="108">
        <f>'alle Daten'!AA77-'alle Daten'!Y77</f>
        <v>-0.11149425287356329</v>
      </c>
      <c r="N77" s="107">
        <f>'alle Daten'!AD77</f>
        <v>27</v>
      </c>
      <c r="O77" s="106">
        <f>'alle Daten'!AE77</f>
        <v>0.22500000000000001</v>
      </c>
      <c r="P77" s="108">
        <f>'alle Daten'!AE77-'alle Daten'!AC77</f>
        <v>6.9827586206896552E-2</v>
      </c>
      <c r="Q77" s="107">
        <f>'alle Daten'!AH77</f>
        <v>5</v>
      </c>
      <c r="R77" s="106">
        <f>'alle Daten'!AI77</f>
        <v>4.1666666666666664E-2</v>
      </c>
      <c r="S77" s="203">
        <f>'alle Daten'!AI77-'alle Daten'!AG77</f>
        <v>4.1666666666666664E-2</v>
      </c>
      <c r="T77" s="107">
        <f>'alle Daten'!AL77</f>
        <v>0</v>
      </c>
      <c r="U77" s="106">
        <f>'alle Daten'!AM77</f>
        <v>0</v>
      </c>
      <c r="V77" s="108">
        <f>'alle Daten'!AM77-'alle Daten'!AK77</f>
        <v>0</v>
      </c>
    </row>
    <row r="78" spans="2:22" x14ac:dyDescent="0.2">
      <c r="B78" s="134" t="s">
        <v>160</v>
      </c>
      <c r="C78" s="133" t="s">
        <v>159</v>
      </c>
      <c r="D78" s="118" t="s">
        <v>160</v>
      </c>
      <c r="E78" s="104">
        <f>'alle Daten'!F78</f>
        <v>616</v>
      </c>
      <c r="F78" s="104">
        <f>'alle Daten'!J78</f>
        <v>160</v>
      </c>
      <c r="G78" s="106">
        <f>'alle Daten'!N78</f>
        <v>0.25974025974025972</v>
      </c>
      <c r="H78" s="105">
        <f>'alle Daten'!O78</f>
        <v>3.5419126328217199E-3</v>
      </c>
      <c r="I78" s="104">
        <f>'alle Daten'!Q78</f>
        <v>2</v>
      </c>
      <c r="J78" s="141">
        <f>'alle Daten'!U78</f>
        <v>158</v>
      </c>
      <c r="K78" s="107">
        <f>'alle Daten'!Z78</f>
        <v>134</v>
      </c>
      <c r="L78" s="106">
        <f>'alle Daten'!AA78</f>
        <v>0.84810126582278478</v>
      </c>
      <c r="M78" s="108">
        <f>'alle Daten'!AA78-'alle Daten'!Y78</f>
        <v>-8.1078845040125636E-3</v>
      </c>
      <c r="N78" s="107">
        <f>'alle Daten'!AD78</f>
        <v>24</v>
      </c>
      <c r="O78" s="106">
        <f>'alle Daten'!AE78</f>
        <v>0.15189873417721519</v>
      </c>
      <c r="P78" s="108">
        <f>'alle Daten'!AE78-'alle Daten'!AC78</f>
        <v>8.1078845040125913E-3</v>
      </c>
      <c r="Q78" s="107">
        <f>'alle Daten'!AH78</f>
        <v>0</v>
      </c>
      <c r="R78" s="106">
        <f>'alle Daten'!AI78</f>
        <v>0</v>
      </c>
      <c r="S78" s="203">
        <f>'alle Daten'!AI78-'alle Daten'!AG78</f>
        <v>0</v>
      </c>
      <c r="T78" s="107">
        <f>'alle Daten'!AL78</f>
        <v>0</v>
      </c>
      <c r="U78" s="106">
        <f>'alle Daten'!AM78</f>
        <v>0</v>
      </c>
      <c r="V78" s="108">
        <f>'alle Daten'!AM78-'alle Daten'!AK78</f>
        <v>0</v>
      </c>
    </row>
    <row r="79" spans="2:22" x14ac:dyDescent="0.2">
      <c r="B79" s="134" t="s">
        <v>160</v>
      </c>
      <c r="C79" s="133" t="s">
        <v>161</v>
      </c>
      <c r="D79" s="118" t="s">
        <v>162</v>
      </c>
      <c r="E79" s="104">
        <f>'alle Daten'!F79</f>
        <v>167</v>
      </c>
      <c r="F79" s="104">
        <f>'alle Daten'!J79</f>
        <v>57</v>
      </c>
      <c r="G79" s="106">
        <f>'alle Daten'!N79</f>
        <v>0.3413173652694611</v>
      </c>
      <c r="H79" s="105">
        <f>'alle Daten'!O79</f>
        <v>-2.0645824914587996E-2</v>
      </c>
      <c r="I79" s="104">
        <f>'alle Daten'!Q79</f>
        <v>0</v>
      </c>
      <c r="J79" s="141">
        <f>'alle Daten'!U79</f>
        <v>57</v>
      </c>
      <c r="K79" s="107">
        <f>'alle Daten'!Z79</f>
        <v>50</v>
      </c>
      <c r="L79" s="106">
        <f>'alle Daten'!AA79</f>
        <v>0.8771929824561403</v>
      </c>
      <c r="M79" s="108">
        <f>'alle Daten'!AA79-'alle Daten'!Y79</f>
        <v>0.11448111804936068</v>
      </c>
      <c r="N79" s="107">
        <f>'alle Daten'!AD79</f>
        <v>6</v>
      </c>
      <c r="O79" s="106">
        <f>'alle Daten'!AE79</f>
        <v>0.10526315789473684</v>
      </c>
      <c r="P79" s="108">
        <f>'alle Daten'!AE79-'alle Daten'!AC79</f>
        <v>-0.13202497769848351</v>
      </c>
      <c r="Q79" s="107">
        <f>'alle Daten'!AH79</f>
        <v>1</v>
      </c>
      <c r="R79" s="106">
        <f>'alle Daten'!AI79</f>
        <v>1.7543859649122806E-2</v>
      </c>
      <c r="S79" s="203">
        <f>'alle Daten'!AI79-'alle Daten'!AG79</f>
        <v>1.7543859649122806E-2</v>
      </c>
      <c r="T79" s="107">
        <f>'alle Daten'!AL79</f>
        <v>0</v>
      </c>
      <c r="U79" s="106">
        <f>'alle Daten'!AM79</f>
        <v>0</v>
      </c>
      <c r="V79" s="108">
        <f>'alle Daten'!AM79-'alle Daten'!AK79</f>
        <v>0</v>
      </c>
    </row>
    <row r="80" spans="2:22" x14ac:dyDescent="0.2">
      <c r="B80" s="134" t="s">
        <v>160</v>
      </c>
      <c r="C80" s="133" t="s">
        <v>163</v>
      </c>
      <c r="D80" s="118" t="s">
        <v>164</v>
      </c>
      <c r="E80" s="104">
        <f>'alle Daten'!F80</f>
        <v>149</v>
      </c>
      <c r="F80" s="104">
        <f>'alle Daten'!J80</f>
        <v>65</v>
      </c>
      <c r="G80" s="106">
        <f>'alle Daten'!N80</f>
        <v>0.43624161073825501</v>
      </c>
      <c r="H80" s="105">
        <f>'alle Daten'!O80</f>
        <v>0.12076542026206455</v>
      </c>
      <c r="I80" s="104">
        <f>'alle Daten'!Q80</f>
        <v>1</v>
      </c>
      <c r="J80" s="141">
        <f>'alle Daten'!U80</f>
        <v>64</v>
      </c>
      <c r="K80" s="107">
        <f>'alle Daten'!Z80</f>
        <v>46</v>
      </c>
      <c r="L80" s="106">
        <f>'alle Daten'!AA80</f>
        <v>0.71875</v>
      </c>
      <c r="M80" s="108">
        <f>'alle Daten'!AA80-'alle Daten'!Y80</f>
        <v>1.2867647058823484E-2</v>
      </c>
      <c r="N80" s="107">
        <f>'alle Daten'!AD80</f>
        <v>14</v>
      </c>
      <c r="O80" s="106">
        <f>'alle Daten'!AE80</f>
        <v>0.21875</v>
      </c>
      <c r="P80" s="108">
        <f>'alle Daten'!AE80-'alle Daten'!AC80</f>
        <v>-7.5367647058823539E-2</v>
      </c>
      <c r="Q80" s="107">
        <f>'alle Daten'!AH80</f>
        <v>4</v>
      </c>
      <c r="R80" s="106">
        <f>'alle Daten'!AI80</f>
        <v>6.25E-2</v>
      </c>
      <c r="S80" s="203">
        <f>'alle Daten'!AI80-'alle Daten'!AG80</f>
        <v>6.25E-2</v>
      </c>
      <c r="T80" s="107">
        <f>'alle Daten'!AL80</f>
        <v>0</v>
      </c>
      <c r="U80" s="106">
        <f>'alle Daten'!AM80</f>
        <v>0</v>
      </c>
      <c r="V80" s="108">
        <f>'alle Daten'!AM80-'alle Daten'!AK80</f>
        <v>0</v>
      </c>
    </row>
    <row r="81" spans="2:22" x14ac:dyDescent="0.2">
      <c r="B81" s="134" t="s">
        <v>160</v>
      </c>
      <c r="C81" s="133" t="s">
        <v>165</v>
      </c>
      <c r="D81" s="118" t="s">
        <v>166</v>
      </c>
      <c r="E81" s="104">
        <f>'alle Daten'!F81</f>
        <v>352</v>
      </c>
      <c r="F81" s="104">
        <f>'alle Daten'!J81</f>
        <v>120</v>
      </c>
      <c r="G81" s="106">
        <f>'alle Daten'!N81</f>
        <v>0.34090909090909088</v>
      </c>
      <c r="H81" s="105">
        <f>'alle Daten'!O81</f>
        <v>-0.1246993746993747</v>
      </c>
      <c r="I81" s="104">
        <f>'alle Daten'!Q81</f>
        <v>0</v>
      </c>
      <c r="J81" s="141">
        <f>'alle Daten'!U81</f>
        <v>120</v>
      </c>
      <c r="K81" s="107">
        <f>'alle Daten'!Z81</f>
        <v>73</v>
      </c>
      <c r="L81" s="106">
        <f>'alle Daten'!AA81</f>
        <v>0.60833333333333328</v>
      </c>
      <c r="M81" s="108">
        <f>'alle Daten'!AA81-'alle Daten'!Y81</f>
        <v>8.3333333333333037E-3</v>
      </c>
      <c r="N81" s="107">
        <f>'alle Daten'!AD81</f>
        <v>43</v>
      </c>
      <c r="O81" s="106">
        <f>'alle Daten'!AE81</f>
        <v>0.35833333333333334</v>
      </c>
      <c r="P81" s="108">
        <f>'alle Daten'!AE81-'alle Daten'!AC81</f>
        <v>-4.1666666666666685E-2</v>
      </c>
      <c r="Q81" s="107">
        <f>'alle Daten'!AH81</f>
        <v>4</v>
      </c>
      <c r="R81" s="106">
        <f>'alle Daten'!AI81</f>
        <v>3.3333333333333333E-2</v>
      </c>
      <c r="S81" s="203">
        <f>'alle Daten'!AI81-'alle Daten'!AG81</f>
        <v>3.3333333333333333E-2</v>
      </c>
      <c r="T81" s="107">
        <f>'alle Daten'!AL81</f>
        <v>0</v>
      </c>
      <c r="U81" s="106">
        <f>'alle Daten'!AM81</f>
        <v>0</v>
      </c>
      <c r="V81" s="108">
        <f>'alle Daten'!AM81-'alle Daten'!AK81</f>
        <v>0</v>
      </c>
    </row>
    <row r="82" spans="2:22" x14ac:dyDescent="0.2">
      <c r="B82" s="134" t="s">
        <v>160</v>
      </c>
      <c r="C82" s="133" t="s">
        <v>167</v>
      </c>
      <c r="D82" s="118" t="s">
        <v>168</v>
      </c>
      <c r="E82" s="104">
        <f>'alle Daten'!F82</f>
        <v>400</v>
      </c>
      <c r="F82" s="104">
        <f>'alle Daten'!J82</f>
        <v>109</v>
      </c>
      <c r="G82" s="106">
        <f>'alle Daten'!N82</f>
        <v>0.27250000000000002</v>
      </c>
      <c r="H82" s="105">
        <f>'alle Daten'!O82</f>
        <v>-4.3801703163017014E-2</v>
      </c>
      <c r="I82" s="104">
        <f>'alle Daten'!Q82</f>
        <v>0</v>
      </c>
      <c r="J82" s="141">
        <f>'alle Daten'!U82</f>
        <v>109</v>
      </c>
      <c r="K82" s="107">
        <f>'alle Daten'!Z82</f>
        <v>62</v>
      </c>
      <c r="L82" s="106">
        <f>'alle Daten'!AA82</f>
        <v>0.56880733944954132</v>
      </c>
      <c r="M82" s="108">
        <f>'alle Daten'!AA82-'alle Daten'!Y82</f>
        <v>-5.9099637294644736E-2</v>
      </c>
      <c r="N82" s="107">
        <f>'alle Daten'!AD82</f>
        <v>39</v>
      </c>
      <c r="O82" s="106">
        <f>'alle Daten'!AE82</f>
        <v>0.3577981651376147</v>
      </c>
      <c r="P82" s="108">
        <f>'alle Daten'!AE82-'alle Daten'!AC82</f>
        <v>-1.429485811819925E-2</v>
      </c>
      <c r="Q82" s="107">
        <f>'alle Daten'!AH82</f>
        <v>8</v>
      </c>
      <c r="R82" s="106">
        <f>'alle Daten'!AI82</f>
        <v>7.3394495412844041E-2</v>
      </c>
      <c r="S82" s="203">
        <f>'alle Daten'!AI82-'alle Daten'!AG82</f>
        <v>7.3394495412844041E-2</v>
      </c>
      <c r="T82" s="107">
        <f>'alle Daten'!AL82</f>
        <v>0</v>
      </c>
      <c r="U82" s="106">
        <f>'alle Daten'!AM82</f>
        <v>0</v>
      </c>
      <c r="V82" s="108">
        <f>'alle Daten'!AM82-'alle Daten'!AK82</f>
        <v>0</v>
      </c>
    </row>
    <row r="83" spans="2:22" x14ac:dyDescent="0.2">
      <c r="B83" s="134" t="s">
        <v>160</v>
      </c>
      <c r="C83" s="133" t="s">
        <v>169</v>
      </c>
      <c r="D83" s="118" t="s">
        <v>170</v>
      </c>
      <c r="E83" s="104">
        <f>'alle Daten'!F83</f>
        <v>328</v>
      </c>
      <c r="F83" s="104">
        <f>'alle Daten'!J83</f>
        <v>154</v>
      </c>
      <c r="G83" s="106">
        <f>'alle Daten'!N83</f>
        <v>0.46951219512195119</v>
      </c>
      <c r="H83" s="105">
        <f>'alle Daten'!O83</f>
        <v>0.11504533633232583</v>
      </c>
      <c r="I83" s="104">
        <f>'alle Daten'!Q83</f>
        <v>4</v>
      </c>
      <c r="J83" s="141">
        <f>'alle Daten'!U83</f>
        <v>150</v>
      </c>
      <c r="K83" s="107">
        <f>'alle Daten'!Z83</f>
        <v>65</v>
      </c>
      <c r="L83" s="106">
        <f>'alle Daten'!AA83</f>
        <v>0.43333333333333335</v>
      </c>
      <c r="M83" s="108">
        <f>'alle Daten'!AA83-'alle Daten'!Y83</f>
        <v>-0.18851540616246498</v>
      </c>
      <c r="N83" s="107">
        <f>'alle Daten'!AD83</f>
        <v>82</v>
      </c>
      <c r="O83" s="106">
        <f>'alle Daten'!AE83</f>
        <v>0.54666666666666663</v>
      </c>
      <c r="P83" s="108">
        <f>'alle Daten'!AE83-'alle Daten'!AC83</f>
        <v>0.16851540616246496</v>
      </c>
      <c r="Q83" s="107">
        <f>'alle Daten'!AH83</f>
        <v>3</v>
      </c>
      <c r="R83" s="106">
        <f>'alle Daten'!AI83</f>
        <v>0.02</v>
      </c>
      <c r="S83" s="203">
        <f>'alle Daten'!AI83-'alle Daten'!AG83</f>
        <v>0.02</v>
      </c>
      <c r="T83" s="107">
        <f>'alle Daten'!AL83</f>
        <v>0</v>
      </c>
      <c r="U83" s="106">
        <f>'alle Daten'!AM83</f>
        <v>0</v>
      </c>
      <c r="V83" s="108">
        <f>'alle Daten'!AM83-'alle Daten'!AK83</f>
        <v>0</v>
      </c>
    </row>
    <row r="84" spans="2:22" x14ac:dyDescent="0.2">
      <c r="B84" s="134" t="s">
        <v>160</v>
      </c>
      <c r="C84" s="133" t="s">
        <v>171</v>
      </c>
      <c r="D84" s="118" t="s">
        <v>172</v>
      </c>
      <c r="E84" s="104">
        <f>'alle Daten'!F84</f>
        <v>303</v>
      </c>
      <c r="F84" s="104">
        <f>'alle Daten'!J84</f>
        <v>113</v>
      </c>
      <c r="G84" s="106">
        <f>'alle Daten'!N84</f>
        <v>0.37293729372937295</v>
      </c>
      <c r="H84" s="105">
        <f>'alle Daten'!O84</f>
        <v>-6.9328361407569039E-3</v>
      </c>
      <c r="I84" s="104">
        <f>'alle Daten'!Q84</f>
        <v>0</v>
      </c>
      <c r="J84" s="141">
        <f>'alle Daten'!U84</f>
        <v>113</v>
      </c>
      <c r="K84" s="107">
        <f>'alle Daten'!Z84</f>
        <v>73</v>
      </c>
      <c r="L84" s="106">
        <f>'alle Daten'!AA84</f>
        <v>0.64601769911504425</v>
      </c>
      <c r="M84" s="108">
        <f>'alle Daten'!AA84-'alle Daten'!Y84</f>
        <v>-0.18584070796460173</v>
      </c>
      <c r="N84" s="107">
        <f>'alle Daten'!AD84</f>
        <v>35</v>
      </c>
      <c r="O84" s="106">
        <f>'alle Daten'!AE84</f>
        <v>0.30973451327433627</v>
      </c>
      <c r="P84" s="108">
        <f>'alle Daten'!AE84-'alle Daten'!AC84</f>
        <v>0.14159292035398227</v>
      </c>
      <c r="Q84" s="107">
        <f>'alle Daten'!AH84</f>
        <v>5</v>
      </c>
      <c r="R84" s="106">
        <f>'alle Daten'!AI84</f>
        <v>4.4247787610619468E-2</v>
      </c>
      <c r="S84" s="203">
        <f>'alle Daten'!AI84-'alle Daten'!AG84</f>
        <v>4.4247787610619468E-2</v>
      </c>
      <c r="T84" s="107">
        <f>'alle Daten'!AL84</f>
        <v>0</v>
      </c>
      <c r="U84" s="106">
        <f>'alle Daten'!AM84</f>
        <v>0</v>
      </c>
      <c r="V84" s="108">
        <f>'alle Daten'!AM84-'alle Daten'!AK84</f>
        <v>0</v>
      </c>
    </row>
    <row r="85" spans="2:22" x14ac:dyDescent="0.2">
      <c r="B85" s="134" t="s">
        <v>160</v>
      </c>
      <c r="C85" s="133" t="s">
        <v>173</v>
      </c>
      <c r="D85" s="118" t="s">
        <v>174</v>
      </c>
      <c r="E85" s="104">
        <f>'alle Daten'!F85</f>
        <v>147</v>
      </c>
      <c r="F85" s="104">
        <f>'alle Daten'!J85</f>
        <v>86</v>
      </c>
      <c r="G85" s="106">
        <f>'alle Daten'!N85</f>
        <v>0.58503401360544216</v>
      </c>
      <c r="H85" s="105">
        <f>'alle Daten'!O85</f>
        <v>2.253401360544216E-2</v>
      </c>
      <c r="I85" s="104">
        <f>'alle Daten'!Q85</f>
        <v>0</v>
      </c>
      <c r="J85" s="141">
        <f>'alle Daten'!U85</f>
        <v>86</v>
      </c>
      <c r="K85" s="107">
        <f>'alle Daten'!Z85</f>
        <v>37</v>
      </c>
      <c r="L85" s="106">
        <f>'alle Daten'!AA85</f>
        <v>0.43023255813953487</v>
      </c>
      <c r="M85" s="108">
        <f>'alle Daten'!AA85-'alle Daten'!Y85</f>
        <v>-8.8754783632617018E-2</v>
      </c>
      <c r="N85" s="107">
        <f>'alle Daten'!AD85</f>
        <v>49</v>
      </c>
      <c r="O85" s="106">
        <f>'alle Daten'!AE85</f>
        <v>0.56976744186046513</v>
      </c>
      <c r="P85" s="108">
        <f>'alle Daten'!AE85-'alle Daten'!AC85</f>
        <v>8.8754783632617018E-2</v>
      </c>
      <c r="Q85" s="107">
        <f>'alle Daten'!AH85</f>
        <v>0</v>
      </c>
      <c r="R85" s="106">
        <f>'alle Daten'!AI85</f>
        <v>0</v>
      </c>
      <c r="S85" s="203">
        <f>'alle Daten'!AI85-'alle Daten'!AG85</f>
        <v>0</v>
      </c>
      <c r="T85" s="107">
        <f>'alle Daten'!AL85</f>
        <v>0</v>
      </c>
      <c r="U85" s="106">
        <f>'alle Daten'!AM85</f>
        <v>0</v>
      </c>
      <c r="V85" s="108">
        <f>'alle Daten'!AM85-'alle Daten'!AK85</f>
        <v>0</v>
      </c>
    </row>
    <row r="86" spans="2:22" x14ac:dyDescent="0.2">
      <c r="B86" s="134" t="s">
        <v>160</v>
      </c>
      <c r="C86" s="133" t="s">
        <v>175</v>
      </c>
      <c r="D86" s="118" t="s">
        <v>176</v>
      </c>
      <c r="E86" s="104">
        <f>'alle Daten'!F86</f>
        <v>370</v>
      </c>
      <c r="F86" s="104">
        <f>'alle Daten'!J86</f>
        <v>183</v>
      </c>
      <c r="G86" s="106">
        <f>'alle Daten'!N86</f>
        <v>0.49459459459459459</v>
      </c>
      <c r="H86" s="105">
        <f>'alle Daten'!O86</f>
        <v>0.1465553789083201</v>
      </c>
      <c r="I86" s="104">
        <f>'alle Daten'!Q86</f>
        <v>1</v>
      </c>
      <c r="J86" s="141">
        <f>'alle Daten'!U86</f>
        <v>182</v>
      </c>
      <c r="K86" s="107">
        <f>'alle Daten'!Z86</f>
        <v>167</v>
      </c>
      <c r="L86" s="106">
        <f>'alle Daten'!AA86</f>
        <v>0.91758241758241754</v>
      </c>
      <c r="M86" s="108">
        <f>'alle Daten'!AA86-'alle Daten'!Y86</f>
        <v>-3.9864390928220805E-2</v>
      </c>
      <c r="N86" s="107">
        <f>'alle Daten'!AD86</f>
        <v>7</v>
      </c>
      <c r="O86" s="106">
        <f>'alle Daten'!AE86</f>
        <v>3.8461538461538464E-2</v>
      </c>
      <c r="P86" s="108">
        <f>'alle Daten'!AE86-'alle Daten'!AC86</f>
        <v>-4.0916530278232374E-3</v>
      </c>
      <c r="Q86" s="107">
        <f>'alle Daten'!AH86</f>
        <v>8</v>
      </c>
      <c r="R86" s="106">
        <f>'alle Daten'!AI86</f>
        <v>4.3956043956043959E-2</v>
      </c>
      <c r="S86" s="203">
        <f>'alle Daten'!AI86-'alle Daten'!AG86</f>
        <v>4.3956043956043959E-2</v>
      </c>
      <c r="T86" s="107">
        <f>'alle Daten'!AL86</f>
        <v>0</v>
      </c>
      <c r="U86" s="106">
        <f>'alle Daten'!AM86</f>
        <v>0</v>
      </c>
      <c r="V86" s="108">
        <f>'alle Daten'!AM86-'alle Daten'!AK86</f>
        <v>0</v>
      </c>
    </row>
    <row r="87" spans="2:22" x14ac:dyDescent="0.2">
      <c r="B87" s="134" t="s">
        <v>160</v>
      </c>
      <c r="C87" s="133" t="s">
        <v>177</v>
      </c>
      <c r="D87" s="118" t="s">
        <v>178</v>
      </c>
      <c r="E87" s="104">
        <f>'alle Daten'!F87</f>
        <v>255</v>
      </c>
      <c r="F87" s="104">
        <f>'alle Daten'!J87</f>
        <v>152</v>
      </c>
      <c r="G87" s="106">
        <f>'alle Daten'!N87</f>
        <v>0.59607843137254901</v>
      </c>
      <c r="H87" s="105">
        <f>'alle Daten'!O87</f>
        <v>3.2860040567951332E-2</v>
      </c>
      <c r="I87" s="104">
        <f>'alle Daten'!Q87</f>
        <v>2</v>
      </c>
      <c r="J87" s="141">
        <f>'alle Daten'!U87</f>
        <v>150</v>
      </c>
      <c r="K87" s="107">
        <f>'alle Daten'!Z87</f>
        <v>142</v>
      </c>
      <c r="L87" s="106">
        <f>'alle Daten'!AA87</f>
        <v>0.94666666666666666</v>
      </c>
      <c r="M87" s="108">
        <f>'alle Daten'!AA87-'alle Daten'!Y87</f>
        <v>9.6326530612244943E-2</v>
      </c>
      <c r="N87" s="107">
        <f>'alle Daten'!AD87</f>
        <v>8</v>
      </c>
      <c r="O87" s="106">
        <f>'alle Daten'!AE87</f>
        <v>5.3333333333333337E-2</v>
      </c>
      <c r="P87" s="108">
        <f>'alle Daten'!AE87-'alle Daten'!AC87</f>
        <v>-9.6326530612244887E-2</v>
      </c>
      <c r="Q87" s="107">
        <f>'alle Daten'!AH87</f>
        <v>0</v>
      </c>
      <c r="R87" s="106">
        <f>'alle Daten'!AI87</f>
        <v>0</v>
      </c>
      <c r="S87" s="203">
        <f>'alle Daten'!AI87-'alle Daten'!AG87</f>
        <v>0</v>
      </c>
      <c r="T87" s="107">
        <f>'alle Daten'!AL87</f>
        <v>0</v>
      </c>
      <c r="U87" s="106">
        <f>'alle Daten'!AM87</f>
        <v>0</v>
      </c>
      <c r="V87" s="108">
        <f>'alle Daten'!AM87-'alle Daten'!AK87</f>
        <v>0</v>
      </c>
    </row>
    <row r="88" spans="2:22" x14ac:dyDescent="0.2">
      <c r="B88" s="134" t="s">
        <v>441</v>
      </c>
      <c r="C88" s="133" t="s">
        <v>179</v>
      </c>
      <c r="D88" s="118" t="s">
        <v>180</v>
      </c>
      <c r="E88" s="104">
        <f>'alle Daten'!F88</f>
        <v>458</v>
      </c>
      <c r="F88" s="104">
        <f>'alle Daten'!J88</f>
        <v>203</v>
      </c>
      <c r="G88" s="106">
        <f>'alle Daten'!N88</f>
        <v>0.44323144104803491</v>
      </c>
      <c r="H88" s="105">
        <f>'alle Daten'!O88</f>
        <v>1.0854391867707036E-2</v>
      </c>
      <c r="I88" s="104">
        <f>'alle Daten'!Q88</f>
        <v>1</v>
      </c>
      <c r="J88" s="141">
        <f>'alle Daten'!U88</f>
        <v>202</v>
      </c>
      <c r="K88" s="107">
        <f>'alle Daten'!Z88</f>
        <v>174</v>
      </c>
      <c r="L88" s="106">
        <f>'alle Daten'!AA88</f>
        <v>0.86138613861386137</v>
      </c>
      <c r="M88" s="108">
        <f>'alle Daten'!AA88-'alle Daten'!Y88</f>
        <v>-8.1790787774429496E-3</v>
      </c>
      <c r="N88" s="107">
        <f>'alle Daten'!AD88</f>
        <v>15</v>
      </c>
      <c r="O88" s="106">
        <f>'alle Daten'!AE88</f>
        <v>7.4257425742574254E-2</v>
      </c>
      <c r="P88" s="108">
        <f>'alle Daten'!AE88-'alle Daten'!AC88</f>
        <v>-5.6177356866121395E-2</v>
      </c>
      <c r="Q88" s="107">
        <f>'alle Daten'!AH88</f>
        <v>13</v>
      </c>
      <c r="R88" s="106">
        <f>'alle Daten'!AI88</f>
        <v>6.4356435643564358E-2</v>
      </c>
      <c r="S88" s="203">
        <f>'alle Daten'!AI88-'alle Daten'!AG88</f>
        <v>6.4356435643564358E-2</v>
      </c>
      <c r="T88" s="107">
        <f>'alle Daten'!AL88</f>
        <v>0</v>
      </c>
      <c r="U88" s="106">
        <f>'alle Daten'!AM88</f>
        <v>0</v>
      </c>
      <c r="V88" s="108">
        <f>'alle Daten'!AM88-'alle Daten'!AK88</f>
        <v>0</v>
      </c>
    </row>
    <row r="89" spans="2:22" x14ac:dyDescent="0.2">
      <c r="B89" s="134" t="s">
        <v>441</v>
      </c>
      <c r="C89" s="133" t="s">
        <v>181</v>
      </c>
      <c r="D89" s="118" t="s">
        <v>182</v>
      </c>
      <c r="E89" s="104">
        <f>'alle Daten'!F89</f>
        <v>623</v>
      </c>
      <c r="F89" s="104">
        <f>'alle Daten'!J89</f>
        <v>201</v>
      </c>
      <c r="G89" s="106">
        <f>'alle Daten'!N89</f>
        <v>0.32263242375601925</v>
      </c>
      <c r="H89" s="105">
        <f>'alle Daten'!O89</f>
        <v>1.6107385819752185E-2</v>
      </c>
      <c r="I89" s="104">
        <f>'alle Daten'!Q89</f>
        <v>3</v>
      </c>
      <c r="J89" s="141">
        <f>'alle Daten'!U89</f>
        <v>198</v>
      </c>
      <c r="K89" s="107">
        <f>'alle Daten'!Z89</f>
        <v>127</v>
      </c>
      <c r="L89" s="106">
        <f>'alle Daten'!AA89</f>
        <v>0.64141414141414144</v>
      </c>
      <c r="M89" s="108">
        <f>'alle Daten'!AA89-'alle Daten'!Y89</f>
        <v>-0.10988119537342333</v>
      </c>
      <c r="N89" s="107">
        <f>'alle Daten'!AD89</f>
        <v>58</v>
      </c>
      <c r="O89" s="106">
        <f>'alle Daten'!AE89</f>
        <v>0.29292929292929293</v>
      </c>
      <c r="P89" s="108">
        <f>'alle Daten'!AE89-'alle Daten'!AC89</f>
        <v>4.42246297168577E-2</v>
      </c>
      <c r="Q89" s="107">
        <f>'alle Daten'!AH89</f>
        <v>13</v>
      </c>
      <c r="R89" s="106">
        <f>'alle Daten'!AI89</f>
        <v>6.5656565656565663E-2</v>
      </c>
      <c r="S89" s="203">
        <f>'alle Daten'!AI89-'alle Daten'!AG89</f>
        <v>6.5656565656565663E-2</v>
      </c>
      <c r="T89" s="107">
        <f>'alle Daten'!AL89</f>
        <v>0</v>
      </c>
      <c r="U89" s="106">
        <f>'alle Daten'!AM89</f>
        <v>0</v>
      </c>
      <c r="V89" s="108">
        <f>'alle Daten'!AM89-'alle Daten'!AK89</f>
        <v>0</v>
      </c>
    </row>
    <row r="90" spans="2:22" x14ac:dyDescent="0.2">
      <c r="B90" s="134" t="s">
        <v>441</v>
      </c>
      <c r="C90" s="133" t="s">
        <v>183</v>
      </c>
      <c r="D90" s="118" t="s">
        <v>184</v>
      </c>
      <c r="E90" s="104">
        <f>'alle Daten'!F90</f>
        <v>446</v>
      </c>
      <c r="F90" s="104">
        <f>'alle Daten'!J90</f>
        <v>42</v>
      </c>
      <c r="G90" s="106">
        <f>'alle Daten'!N90</f>
        <v>9.417040358744394E-2</v>
      </c>
      <c r="H90" s="105">
        <f>'alle Daten'!O90</f>
        <v>-0.19628602794782579</v>
      </c>
      <c r="I90" s="104">
        <f>'alle Daten'!Q90</f>
        <v>0</v>
      </c>
      <c r="J90" s="141">
        <f>'alle Daten'!U90</f>
        <v>42</v>
      </c>
      <c r="K90" s="107">
        <f>'alle Daten'!Z90</f>
        <v>39</v>
      </c>
      <c r="L90" s="106">
        <f>'alle Daten'!AA90</f>
        <v>0.9285714285714286</v>
      </c>
      <c r="M90" s="108">
        <f>'alle Daten'!AA90-'alle Daten'!Y90</f>
        <v>-5.7142857142857162E-2</v>
      </c>
      <c r="N90" s="107">
        <f>'alle Daten'!AD90</f>
        <v>1</v>
      </c>
      <c r="O90" s="106">
        <f>'alle Daten'!AE90</f>
        <v>2.3809523809523808E-2</v>
      </c>
      <c r="P90" s="108">
        <f>'alle Daten'!AE90-'alle Daten'!AC90</f>
        <v>9.5238095238095229E-3</v>
      </c>
      <c r="Q90" s="107">
        <f>'alle Daten'!AH90</f>
        <v>2</v>
      </c>
      <c r="R90" s="106">
        <f>'alle Daten'!AI90</f>
        <v>4.7619047619047616E-2</v>
      </c>
      <c r="S90" s="203">
        <f>'alle Daten'!AI90-'alle Daten'!AG90</f>
        <v>4.7619047619047616E-2</v>
      </c>
      <c r="T90" s="107">
        <f>'alle Daten'!AL90</f>
        <v>0</v>
      </c>
      <c r="U90" s="106">
        <f>'alle Daten'!AM90</f>
        <v>0</v>
      </c>
      <c r="V90" s="108">
        <f>'alle Daten'!AM90-'alle Daten'!AK90</f>
        <v>0</v>
      </c>
    </row>
    <row r="91" spans="2:22" x14ac:dyDescent="0.2">
      <c r="B91" s="134" t="s">
        <v>441</v>
      </c>
      <c r="C91" s="133" t="s">
        <v>185</v>
      </c>
      <c r="D91" s="118" t="s">
        <v>186</v>
      </c>
      <c r="E91" s="104">
        <f>'alle Daten'!F91</f>
        <v>184</v>
      </c>
      <c r="F91" s="104">
        <f>'alle Daten'!J91</f>
        <v>77</v>
      </c>
      <c r="G91" s="106">
        <f>'alle Daten'!N91</f>
        <v>0.41847826086956524</v>
      </c>
      <c r="H91" s="105">
        <f>'alle Daten'!O91</f>
        <v>9.1745587602238499E-2</v>
      </c>
      <c r="I91" s="104">
        <f>'alle Daten'!Q91</f>
        <v>0</v>
      </c>
      <c r="J91" s="141">
        <f>'alle Daten'!U91</f>
        <v>77</v>
      </c>
      <c r="K91" s="107">
        <f>'alle Daten'!Z91</f>
        <v>44</v>
      </c>
      <c r="L91" s="106">
        <f>'alle Daten'!AA91</f>
        <v>0.5714285714285714</v>
      </c>
      <c r="M91" s="108">
        <f>'alle Daten'!AA91-'alle Daten'!Y91</f>
        <v>-0.22857142857142865</v>
      </c>
      <c r="N91" s="107">
        <f>'alle Daten'!AD91</f>
        <v>23</v>
      </c>
      <c r="O91" s="106">
        <f>'alle Daten'!AE91</f>
        <v>0.29870129870129869</v>
      </c>
      <c r="P91" s="108">
        <f>'alle Daten'!AE91-'alle Daten'!AC91</f>
        <v>9.8701298701298679E-2</v>
      </c>
      <c r="Q91" s="107">
        <f>'alle Daten'!AH91</f>
        <v>10</v>
      </c>
      <c r="R91" s="106">
        <f>'alle Daten'!AI91</f>
        <v>0.12987012987012986</v>
      </c>
      <c r="S91" s="203">
        <f>'alle Daten'!AI91-'alle Daten'!AG91</f>
        <v>0.12987012987012986</v>
      </c>
      <c r="T91" s="107">
        <f>'alle Daten'!AL91</f>
        <v>0</v>
      </c>
      <c r="U91" s="106">
        <f>'alle Daten'!AM91</f>
        <v>0</v>
      </c>
      <c r="V91" s="108">
        <f>'alle Daten'!AM91-'alle Daten'!AK91</f>
        <v>0</v>
      </c>
    </row>
    <row r="92" spans="2:22" x14ac:dyDescent="0.2">
      <c r="B92" s="134" t="s">
        <v>441</v>
      </c>
      <c r="C92" s="133" t="s">
        <v>187</v>
      </c>
      <c r="D92" s="118" t="s">
        <v>188</v>
      </c>
      <c r="E92" s="104">
        <f>'alle Daten'!F92</f>
        <v>167</v>
      </c>
      <c r="F92" s="104">
        <f>'alle Daten'!J92</f>
        <v>68</v>
      </c>
      <c r="G92" s="106">
        <f>'alle Daten'!N92</f>
        <v>0.40718562874251496</v>
      </c>
      <c r="H92" s="105">
        <f>'alle Daten'!O92</f>
        <v>-8.1049665375132085E-2</v>
      </c>
      <c r="I92" s="104">
        <f>'alle Daten'!Q92</f>
        <v>1</v>
      </c>
      <c r="J92" s="141">
        <f>'alle Daten'!U92</f>
        <v>67</v>
      </c>
      <c r="K92" s="107">
        <f>'alle Daten'!Z92</f>
        <v>55</v>
      </c>
      <c r="L92" s="106">
        <f>'alle Daten'!AA92</f>
        <v>0.82089552238805974</v>
      </c>
      <c r="M92" s="108">
        <f>'alle Daten'!AA92-'alle Daten'!Y92</f>
        <v>-6.9348380050964664E-2</v>
      </c>
      <c r="N92" s="107">
        <f>'alle Daten'!AD92</f>
        <v>12</v>
      </c>
      <c r="O92" s="106">
        <f>'alle Daten'!AE92</f>
        <v>0.17910447761194029</v>
      </c>
      <c r="P92" s="108">
        <f>'alle Daten'!AE92-'alle Daten'!AC92</f>
        <v>6.9348380050964678E-2</v>
      </c>
      <c r="Q92" s="107">
        <f>'alle Daten'!AH92</f>
        <v>0</v>
      </c>
      <c r="R92" s="106">
        <f>'alle Daten'!AI92</f>
        <v>0</v>
      </c>
      <c r="S92" s="203">
        <f>'alle Daten'!AI92-'alle Daten'!AG92</f>
        <v>0</v>
      </c>
      <c r="T92" s="107">
        <f>'alle Daten'!AL92</f>
        <v>0</v>
      </c>
      <c r="U92" s="106">
        <f>'alle Daten'!AM92</f>
        <v>0</v>
      </c>
      <c r="V92" s="108">
        <f>'alle Daten'!AM92-'alle Daten'!AK92</f>
        <v>0</v>
      </c>
    </row>
    <row r="93" spans="2:22" x14ac:dyDescent="0.2">
      <c r="B93" s="134" t="s">
        <v>441</v>
      </c>
      <c r="C93" s="133" t="s">
        <v>189</v>
      </c>
      <c r="D93" s="118" t="s">
        <v>190</v>
      </c>
      <c r="E93" s="104">
        <f>'alle Daten'!F93</f>
        <v>444</v>
      </c>
      <c r="F93" s="104">
        <f>'alle Daten'!J93</f>
        <v>182</v>
      </c>
      <c r="G93" s="106">
        <f>'alle Daten'!N93</f>
        <v>0.40990990990990989</v>
      </c>
      <c r="H93" s="105">
        <f>'alle Daten'!O93</f>
        <v>-0.14750136357652016</v>
      </c>
      <c r="I93" s="104">
        <f>'alle Daten'!Q93</f>
        <v>2</v>
      </c>
      <c r="J93" s="141">
        <f>'alle Daten'!U93</f>
        <v>180</v>
      </c>
      <c r="K93" s="107">
        <f>'alle Daten'!Z93</f>
        <v>158</v>
      </c>
      <c r="L93" s="106">
        <f>'alle Daten'!AA93</f>
        <v>0.87777777777777777</v>
      </c>
      <c r="M93" s="108">
        <f>'alle Daten'!AA93-'alle Daten'!Y93</f>
        <v>1.0353535353535337E-2</v>
      </c>
      <c r="N93" s="107">
        <f>'alle Daten'!AD93</f>
        <v>21</v>
      </c>
      <c r="O93" s="106">
        <f>'alle Daten'!AE93</f>
        <v>0.11666666666666667</v>
      </c>
      <c r="P93" s="108">
        <f>'alle Daten'!AE93-'alle Daten'!AC93</f>
        <v>-1.5909090909090901E-2</v>
      </c>
      <c r="Q93" s="107">
        <f>'alle Daten'!AH93</f>
        <v>1</v>
      </c>
      <c r="R93" s="106">
        <f>'alle Daten'!AI93</f>
        <v>5.5555555555555558E-3</v>
      </c>
      <c r="S93" s="203">
        <f>'alle Daten'!AI93-'alle Daten'!AG93</f>
        <v>5.5555555555555558E-3</v>
      </c>
      <c r="T93" s="107">
        <f>'alle Daten'!AL93</f>
        <v>0</v>
      </c>
      <c r="U93" s="106">
        <f>'alle Daten'!AM93</f>
        <v>0</v>
      </c>
      <c r="V93" s="108">
        <f>'alle Daten'!AM93-'alle Daten'!AK93</f>
        <v>0</v>
      </c>
    </row>
    <row r="94" spans="2:22" x14ac:dyDescent="0.2">
      <c r="B94" s="134" t="s">
        <v>441</v>
      </c>
      <c r="C94" s="133" t="s">
        <v>191</v>
      </c>
      <c r="D94" s="118" t="s">
        <v>192</v>
      </c>
      <c r="E94" s="104">
        <f>'alle Daten'!F94</f>
        <v>208</v>
      </c>
      <c r="F94" s="104">
        <f>'alle Daten'!J94</f>
        <v>104</v>
      </c>
      <c r="G94" s="106">
        <f>'alle Daten'!N94</f>
        <v>0.5</v>
      </c>
      <c r="H94" s="105">
        <f>'alle Daten'!O94</f>
        <v>5.3191489361702149E-2</v>
      </c>
      <c r="I94" s="104">
        <f>'alle Daten'!Q94</f>
        <v>1</v>
      </c>
      <c r="J94" s="141">
        <f>'alle Daten'!U94</f>
        <v>103</v>
      </c>
      <c r="K94" s="107">
        <f>'alle Daten'!Z94</f>
        <v>93</v>
      </c>
      <c r="L94" s="106">
        <f>'alle Daten'!AA94</f>
        <v>0.90291262135922334</v>
      </c>
      <c r="M94" s="108">
        <f>'alle Daten'!AA94-'alle Daten'!Y94</f>
        <v>-1.1373092926490913E-2</v>
      </c>
      <c r="N94" s="107">
        <f>'alle Daten'!AD94</f>
        <v>10</v>
      </c>
      <c r="O94" s="106">
        <f>'alle Daten'!AE94</f>
        <v>9.7087378640776698E-2</v>
      </c>
      <c r="P94" s="108">
        <f>'alle Daten'!AE94-'alle Daten'!AC94</f>
        <v>1.1373092926490982E-2</v>
      </c>
      <c r="Q94" s="107">
        <f>'alle Daten'!AH94</f>
        <v>0</v>
      </c>
      <c r="R94" s="106">
        <f>'alle Daten'!AI94</f>
        <v>0</v>
      </c>
      <c r="S94" s="203">
        <f>'alle Daten'!AI94-'alle Daten'!AG94</f>
        <v>0</v>
      </c>
      <c r="T94" s="107">
        <f>'alle Daten'!AL94</f>
        <v>0</v>
      </c>
      <c r="U94" s="106">
        <f>'alle Daten'!AM94</f>
        <v>0</v>
      </c>
      <c r="V94" s="108">
        <f>'alle Daten'!AM94-'alle Daten'!AK94</f>
        <v>0</v>
      </c>
    </row>
    <row r="95" spans="2:22" x14ac:dyDescent="0.2">
      <c r="B95" s="134" t="s">
        <v>441</v>
      </c>
      <c r="C95" s="133" t="s">
        <v>193</v>
      </c>
      <c r="D95" s="118" t="s">
        <v>194</v>
      </c>
      <c r="E95" s="104">
        <f>'alle Daten'!F95</f>
        <v>774</v>
      </c>
      <c r="F95" s="104">
        <f>'alle Daten'!J95</f>
        <v>306</v>
      </c>
      <c r="G95" s="106">
        <f>'alle Daten'!N95</f>
        <v>0.39534883720930231</v>
      </c>
      <c r="H95" s="105">
        <f>'alle Daten'!O95</f>
        <v>-3.5762273901808805E-2</v>
      </c>
      <c r="I95" s="104">
        <f>'alle Daten'!Q95</f>
        <v>7</v>
      </c>
      <c r="J95" s="141">
        <f>'alle Daten'!U95</f>
        <v>299</v>
      </c>
      <c r="K95" s="107">
        <f>'alle Daten'!Z95</f>
        <v>225</v>
      </c>
      <c r="L95" s="106">
        <f>'alle Daten'!AA95</f>
        <v>0.75250836120401343</v>
      </c>
      <c r="M95" s="108">
        <f>'alle Daten'!AA95-'alle Daten'!Y95</f>
        <v>-0.17036397922151847</v>
      </c>
      <c r="N95" s="107">
        <f>'alle Daten'!AD95</f>
        <v>31</v>
      </c>
      <c r="O95" s="106">
        <f>'alle Daten'!AE95</f>
        <v>0.10367892976588629</v>
      </c>
      <c r="P95" s="108">
        <f>'alle Daten'!AE95-'alle Daten'!AC95</f>
        <v>2.6551270191418203E-2</v>
      </c>
      <c r="Q95" s="107">
        <f>'alle Daten'!AH95</f>
        <v>43</v>
      </c>
      <c r="R95" s="106">
        <f>'alle Daten'!AI95</f>
        <v>0.14381270903010032</v>
      </c>
      <c r="S95" s="203">
        <f>'alle Daten'!AI95-'alle Daten'!AG95</f>
        <v>0.14381270903010032</v>
      </c>
      <c r="T95" s="107">
        <f>'alle Daten'!AL95</f>
        <v>0</v>
      </c>
      <c r="U95" s="106">
        <f>'alle Daten'!AM95</f>
        <v>0</v>
      </c>
      <c r="V95" s="108">
        <f>'alle Daten'!AM95-'alle Daten'!AK95</f>
        <v>0</v>
      </c>
    </row>
    <row r="96" spans="2:22" x14ac:dyDescent="0.2">
      <c r="B96" s="134" t="s">
        <v>441</v>
      </c>
      <c r="C96" s="133" t="s">
        <v>195</v>
      </c>
      <c r="D96" s="118" t="s">
        <v>196</v>
      </c>
      <c r="E96" s="104">
        <f>'alle Daten'!F96</f>
        <v>511</v>
      </c>
      <c r="F96" s="104">
        <f>'alle Daten'!J96</f>
        <v>189</v>
      </c>
      <c r="G96" s="106">
        <f>'alle Daten'!N96</f>
        <v>0.36986301369863012</v>
      </c>
      <c r="H96" s="105">
        <f>'alle Daten'!O96</f>
        <v>-0.20156555772994128</v>
      </c>
      <c r="I96" s="104">
        <f>'alle Daten'!Q96</f>
        <v>1</v>
      </c>
      <c r="J96" s="141">
        <f>'alle Daten'!U96</f>
        <v>188</v>
      </c>
      <c r="K96" s="107">
        <f>'alle Daten'!Z96</f>
        <v>172</v>
      </c>
      <c r="L96" s="106">
        <f>'alle Daten'!AA96</f>
        <v>0.91489361702127658</v>
      </c>
      <c r="M96" s="108">
        <f>'alle Daten'!AA96-'alle Daten'!Y96</f>
        <v>-2.9891659052343034E-2</v>
      </c>
      <c r="N96" s="107">
        <f>'alle Daten'!AD96</f>
        <v>7</v>
      </c>
      <c r="O96" s="106">
        <f>'alle Daten'!AE96</f>
        <v>3.7234042553191488E-2</v>
      </c>
      <c r="P96" s="108">
        <f>'alle Daten'!AE96-'alle Daten'!AC96</f>
        <v>-1.7980681373188881E-2</v>
      </c>
      <c r="Q96" s="107">
        <f>'alle Daten'!AH96</f>
        <v>9</v>
      </c>
      <c r="R96" s="106">
        <f>'alle Daten'!AI96</f>
        <v>4.7872340425531915E-2</v>
      </c>
      <c r="S96" s="203">
        <f>'alle Daten'!AI96-'alle Daten'!AG96</f>
        <v>4.7872340425531915E-2</v>
      </c>
      <c r="T96" s="107">
        <f>'alle Daten'!AL96</f>
        <v>0</v>
      </c>
      <c r="U96" s="106">
        <f>'alle Daten'!AM96</f>
        <v>0</v>
      </c>
      <c r="V96" s="108">
        <f>'alle Daten'!AM96-'alle Daten'!AK96</f>
        <v>0</v>
      </c>
    </row>
    <row r="97" spans="2:22" x14ac:dyDescent="0.2">
      <c r="B97" s="134" t="s">
        <v>441</v>
      </c>
      <c r="C97" s="133" t="s">
        <v>197</v>
      </c>
      <c r="D97" s="118" t="s">
        <v>198</v>
      </c>
      <c r="E97" s="104">
        <f>'alle Daten'!F97</f>
        <v>745</v>
      </c>
      <c r="F97" s="104">
        <f>'alle Daten'!J97</f>
        <v>249</v>
      </c>
      <c r="G97" s="106">
        <f>'alle Daten'!N97</f>
        <v>0.33422818791946307</v>
      </c>
      <c r="H97" s="105">
        <f>'alle Daten'!O97</f>
        <v>-2.3335554219413024E-3</v>
      </c>
      <c r="I97" s="104">
        <f>'alle Daten'!Q97</f>
        <v>1</v>
      </c>
      <c r="J97" s="141">
        <f>'alle Daten'!U97</f>
        <v>248</v>
      </c>
      <c r="K97" s="107">
        <f>'alle Daten'!Z97</f>
        <v>194</v>
      </c>
      <c r="L97" s="106">
        <f>'alle Daten'!AA97</f>
        <v>0.782258064516129</v>
      </c>
      <c r="M97" s="108">
        <f>'alle Daten'!AA97-'alle Daten'!Y97</f>
        <v>1.6690298948363491E-2</v>
      </c>
      <c r="N97" s="107">
        <f>'alle Daten'!AD97</f>
        <v>39</v>
      </c>
      <c r="O97" s="106">
        <f>'alle Daten'!AE97</f>
        <v>0.15725806451612903</v>
      </c>
      <c r="P97" s="108">
        <f>'alle Daten'!AE97-'alle Daten'!AC97</f>
        <v>-7.7174169916105401E-2</v>
      </c>
      <c r="Q97" s="107">
        <f>'alle Daten'!AH97</f>
        <v>15</v>
      </c>
      <c r="R97" s="106">
        <f>'alle Daten'!AI97</f>
        <v>6.0483870967741937E-2</v>
      </c>
      <c r="S97" s="203">
        <f>'alle Daten'!AI97-'alle Daten'!AG97</f>
        <v>6.0483870967741937E-2</v>
      </c>
      <c r="T97" s="107">
        <f>'alle Daten'!AL97</f>
        <v>0</v>
      </c>
      <c r="U97" s="106">
        <f>'alle Daten'!AM97</f>
        <v>0</v>
      </c>
      <c r="V97" s="108">
        <f>'alle Daten'!AM97-'alle Daten'!AK97</f>
        <v>0</v>
      </c>
    </row>
    <row r="98" spans="2:22" x14ac:dyDescent="0.2">
      <c r="B98" s="134" t="s">
        <v>441</v>
      </c>
      <c r="C98" s="133" t="s">
        <v>199</v>
      </c>
      <c r="D98" s="118" t="s">
        <v>200</v>
      </c>
      <c r="E98" s="104">
        <f>'alle Daten'!F98</f>
        <v>311</v>
      </c>
      <c r="F98" s="104">
        <f>'alle Daten'!J98</f>
        <v>134</v>
      </c>
      <c r="G98" s="106">
        <f>'alle Daten'!N98</f>
        <v>0.43086816720257237</v>
      </c>
      <c r="H98" s="105">
        <f>'alle Daten'!O98</f>
        <v>-0.20368332781403897</v>
      </c>
      <c r="I98" s="104">
        <f>'alle Daten'!Q98</f>
        <v>1</v>
      </c>
      <c r="J98" s="141">
        <f>'alle Daten'!U98</f>
        <v>133</v>
      </c>
      <c r="K98" s="107">
        <f>'alle Daten'!Z98</f>
        <v>107</v>
      </c>
      <c r="L98" s="106">
        <f>'alle Daten'!AA98</f>
        <v>0.80451127819548873</v>
      </c>
      <c r="M98" s="108">
        <f>'alle Daten'!AA98-'alle Daten'!Y98</f>
        <v>4.1353383458646586E-2</v>
      </c>
      <c r="N98" s="107">
        <f>'alle Daten'!AD98</f>
        <v>22</v>
      </c>
      <c r="O98" s="106">
        <f>'alle Daten'!AE98</f>
        <v>0.16541353383458646</v>
      </c>
      <c r="P98" s="108">
        <f>'alle Daten'!AE98-'alle Daten'!AC98</f>
        <v>-7.1428571428571425E-2</v>
      </c>
      <c r="Q98" s="107">
        <f>'alle Daten'!AH98</f>
        <v>4</v>
      </c>
      <c r="R98" s="106">
        <f>'alle Daten'!AI98</f>
        <v>3.007518796992481E-2</v>
      </c>
      <c r="S98" s="203">
        <f>'alle Daten'!AI98-'alle Daten'!AG98</f>
        <v>3.007518796992481E-2</v>
      </c>
      <c r="T98" s="107">
        <f>'alle Daten'!AL98</f>
        <v>0</v>
      </c>
      <c r="U98" s="106">
        <f>'alle Daten'!AM98</f>
        <v>0</v>
      </c>
      <c r="V98" s="108">
        <f>'alle Daten'!AM98-'alle Daten'!AK98</f>
        <v>0</v>
      </c>
    </row>
    <row r="99" spans="2:22" x14ac:dyDescent="0.2">
      <c r="B99" s="134" t="s">
        <v>441</v>
      </c>
      <c r="C99" s="133" t="s">
        <v>201</v>
      </c>
      <c r="D99" s="118" t="s">
        <v>202</v>
      </c>
      <c r="E99" s="104">
        <f>'alle Daten'!F99</f>
        <v>382</v>
      </c>
      <c r="F99" s="104">
        <f>'alle Daten'!J99</f>
        <v>84</v>
      </c>
      <c r="G99" s="106">
        <f>'alle Daten'!N99</f>
        <v>0.21989528795811519</v>
      </c>
      <c r="H99" s="105">
        <f>'alle Daten'!O99</f>
        <v>-5.2831984769157514E-2</v>
      </c>
      <c r="I99" s="104">
        <f>'alle Daten'!Q99</f>
        <v>0</v>
      </c>
      <c r="J99" s="141">
        <f>'alle Daten'!U99</f>
        <v>84</v>
      </c>
      <c r="K99" s="107">
        <f>'alle Daten'!Z99</f>
        <v>62</v>
      </c>
      <c r="L99" s="106">
        <f>'alle Daten'!AA99</f>
        <v>0.73809523809523814</v>
      </c>
      <c r="M99" s="108">
        <f>'alle Daten'!AA99-'alle Daten'!Y99</f>
        <v>-7.8418523372651761E-2</v>
      </c>
      <c r="N99" s="107">
        <f>'alle Daten'!AD99</f>
        <v>18</v>
      </c>
      <c r="O99" s="106">
        <f>'alle Daten'!AE99</f>
        <v>0.21428571428571427</v>
      </c>
      <c r="P99" s="108">
        <f>'alle Daten'!AE99-'alle Daten'!AC99</f>
        <v>3.0799475753604172E-2</v>
      </c>
      <c r="Q99" s="107">
        <f>'alle Daten'!AH99</f>
        <v>4</v>
      </c>
      <c r="R99" s="106">
        <f>'alle Daten'!AI99</f>
        <v>4.7619047619047616E-2</v>
      </c>
      <c r="S99" s="203">
        <f>'alle Daten'!AI99-'alle Daten'!AG99</f>
        <v>4.7619047619047616E-2</v>
      </c>
      <c r="T99" s="107">
        <f>'alle Daten'!AL99</f>
        <v>0</v>
      </c>
      <c r="U99" s="106">
        <f>'alle Daten'!AM99</f>
        <v>0</v>
      </c>
      <c r="V99" s="108">
        <f>'alle Daten'!AM99-'alle Daten'!AK99</f>
        <v>0</v>
      </c>
    </row>
    <row r="100" spans="2:22" x14ac:dyDescent="0.2">
      <c r="B100" s="134" t="s">
        <v>441</v>
      </c>
      <c r="C100" s="133" t="s">
        <v>203</v>
      </c>
      <c r="D100" s="118" t="s">
        <v>204</v>
      </c>
      <c r="E100" s="104">
        <f>'alle Daten'!F100</f>
        <v>505</v>
      </c>
      <c r="F100" s="104">
        <f>'alle Daten'!J100</f>
        <v>138</v>
      </c>
      <c r="G100" s="106">
        <f>'alle Daten'!N100</f>
        <v>0.27326732673267329</v>
      </c>
      <c r="H100" s="105">
        <f>'alle Daten'!O100</f>
        <v>-9.5042088478510811E-3</v>
      </c>
      <c r="I100" s="104">
        <f>'alle Daten'!Q100</f>
        <v>0</v>
      </c>
      <c r="J100" s="141">
        <f>'alle Daten'!U100</f>
        <v>138</v>
      </c>
      <c r="K100" s="107">
        <f>'alle Daten'!Z100</f>
        <v>115</v>
      </c>
      <c r="L100" s="106">
        <f>'alle Daten'!AA100</f>
        <v>0.83333333333333337</v>
      </c>
      <c r="M100" s="108">
        <f>'alle Daten'!AA100-'alle Daten'!Y100</f>
        <v>-0.11904761904761896</v>
      </c>
      <c r="N100" s="107">
        <f>'alle Daten'!AD100</f>
        <v>7</v>
      </c>
      <c r="O100" s="106">
        <f>'alle Daten'!AE100</f>
        <v>5.0724637681159424E-2</v>
      </c>
      <c r="P100" s="108">
        <f>'alle Daten'!AE100-'alle Daten'!AC100</f>
        <v>3.1055900621118071E-3</v>
      </c>
      <c r="Q100" s="107">
        <f>'alle Daten'!AH100</f>
        <v>16</v>
      </c>
      <c r="R100" s="106">
        <f>'alle Daten'!AI100</f>
        <v>0.11594202898550725</v>
      </c>
      <c r="S100" s="203">
        <f>'alle Daten'!AI100-'alle Daten'!AG100</f>
        <v>0.11594202898550725</v>
      </c>
      <c r="T100" s="107">
        <f>'alle Daten'!AL100</f>
        <v>0</v>
      </c>
      <c r="U100" s="106">
        <f>'alle Daten'!AM100</f>
        <v>0</v>
      </c>
      <c r="V100" s="108">
        <f>'alle Daten'!AM100-'alle Daten'!AK100</f>
        <v>0</v>
      </c>
    </row>
    <row r="101" spans="2:22" x14ac:dyDescent="0.2">
      <c r="B101" s="134" t="s">
        <v>441</v>
      </c>
      <c r="C101" s="133" t="s">
        <v>205</v>
      </c>
      <c r="D101" s="118" t="s">
        <v>206</v>
      </c>
      <c r="E101" s="104">
        <f>'alle Daten'!F101</f>
        <v>188</v>
      </c>
      <c r="F101" s="104">
        <f>'alle Daten'!J101</f>
        <v>85</v>
      </c>
      <c r="G101" s="106">
        <f>'alle Daten'!N101</f>
        <v>0.4521276595744681</v>
      </c>
      <c r="H101" s="105">
        <f>'alle Daten'!O101</f>
        <v>-1.7260095527572739E-2</v>
      </c>
      <c r="I101" s="104">
        <f>'alle Daten'!Q101</f>
        <v>1</v>
      </c>
      <c r="J101" s="141">
        <f>'alle Daten'!U101</f>
        <v>84</v>
      </c>
      <c r="K101" s="107">
        <f>'alle Daten'!Z101</f>
        <v>70</v>
      </c>
      <c r="L101" s="106">
        <f>'alle Daten'!AA101</f>
        <v>0.83333333333333337</v>
      </c>
      <c r="M101" s="108">
        <f>'alle Daten'!AA101-'alle Daten'!Y101</f>
        <v>-0.11231884057971009</v>
      </c>
      <c r="N101" s="107">
        <f>'alle Daten'!AD101</f>
        <v>14</v>
      </c>
      <c r="O101" s="106">
        <f>'alle Daten'!AE101</f>
        <v>0.16666666666666666</v>
      </c>
      <c r="P101" s="108">
        <f>'alle Daten'!AE101-'alle Daten'!AC101</f>
        <v>0.11231884057971014</v>
      </c>
      <c r="Q101" s="107">
        <f>'alle Daten'!AH101</f>
        <v>0</v>
      </c>
      <c r="R101" s="106">
        <f>'alle Daten'!AI101</f>
        <v>0</v>
      </c>
      <c r="S101" s="203">
        <f>'alle Daten'!AI101-'alle Daten'!AG101</f>
        <v>0</v>
      </c>
      <c r="T101" s="107">
        <f>'alle Daten'!AL101</f>
        <v>0</v>
      </c>
      <c r="U101" s="106">
        <f>'alle Daten'!AM101</f>
        <v>0</v>
      </c>
      <c r="V101" s="108">
        <f>'alle Daten'!AM101-'alle Daten'!AK101</f>
        <v>0</v>
      </c>
    </row>
    <row r="102" spans="2:22" x14ac:dyDescent="0.2">
      <c r="B102" s="134" t="s">
        <v>441</v>
      </c>
      <c r="C102" s="133" t="s">
        <v>207</v>
      </c>
      <c r="D102" s="118" t="s">
        <v>208</v>
      </c>
      <c r="E102" s="104">
        <f>'alle Daten'!F102</f>
        <v>608</v>
      </c>
      <c r="F102" s="104">
        <f>'alle Daten'!J102</f>
        <v>185</v>
      </c>
      <c r="G102" s="106">
        <f>'alle Daten'!N102</f>
        <v>0.30427631578947367</v>
      </c>
      <c r="H102" s="105">
        <f>'alle Daten'!O102</f>
        <v>-0.13050629290617849</v>
      </c>
      <c r="I102" s="104">
        <f>'alle Daten'!Q102</f>
        <v>2</v>
      </c>
      <c r="J102" s="141">
        <f>'alle Daten'!U102</f>
        <v>183</v>
      </c>
      <c r="K102" s="107">
        <f>'alle Daten'!Z102</f>
        <v>166</v>
      </c>
      <c r="L102" s="106">
        <f>'alle Daten'!AA102</f>
        <v>0.90710382513661203</v>
      </c>
      <c r="M102" s="108">
        <f>'alle Daten'!AA102-'alle Daten'!Y102</f>
        <v>-3.1964275221810889E-2</v>
      </c>
      <c r="N102" s="107">
        <f>'alle Daten'!AD102</f>
        <v>13</v>
      </c>
      <c r="O102" s="106">
        <f>'alle Daten'!AE102</f>
        <v>7.1038251366120214E-2</v>
      </c>
      <c r="P102" s="108">
        <f>'alle Daten'!AE102-'alle Daten'!AC102</f>
        <v>1.0106351724543154E-2</v>
      </c>
      <c r="Q102" s="107">
        <f>'alle Daten'!AH102</f>
        <v>4</v>
      </c>
      <c r="R102" s="106">
        <f>'alle Daten'!AI102</f>
        <v>2.185792349726776E-2</v>
      </c>
      <c r="S102" s="203">
        <f>'alle Daten'!AI102-'alle Daten'!AG102</f>
        <v>2.185792349726776E-2</v>
      </c>
      <c r="T102" s="107">
        <f>'alle Daten'!AL102</f>
        <v>0</v>
      </c>
      <c r="U102" s="106">
        <f>'alle Daten'!AM102</f>
        <v>0</v>
      </c>
      <c r="V102" s="108">
        <f>'alle Daten'!AM102-'alle Daten'!AK102</f>
        <v>0</v>
      </c>
    </row>
    <row r="103" spans="2:22" x14ac:dyDescent="0.2">
      <c r="B103" s="134" t="s">
        <v>441</v>
      </c>
      <c r="C103" s="133" t="s">
        <v>209</v>
      </c>
      <c r="D103" s="118" t="s">
        <v>210</v>
      </c>
      <c r="E103" s="104">
        <f>'alle Daten'!F103</f>
        <v>408</v>
      </c>
      <c r="F103" s="104">
        <f>'alle Daten'!J103</f>
        <v>113</v>
      </c>
      <c r="G103" s="106">
        <f>'alle Daten'!N103</f>
        <v>0.27696078431372551</v>
      </c>
      <c r="H103" s="105">
        <f>'alle Daten'!O103</f>
        <v>5.4233511586452787E-2</v>
      </c>
      <c r="I103" s="104">
        <f>'alle Daten'!Q103</f>
        <v>0</v>
      </c>
      <c r="J103" s="141">
        <f>'alle Daten'!U103</f>
        <v>113</v>
      </c>
      <c r="K103" s="107">
        <f>'alle Daten'!Z103</f>
        <v>80</v>
      </c>
      <c r="L103" s="106">
        <f>'alle Daten'!AA103</f>
        <v>0.70796460176991149</v>
      </c>
      <c r="M103" s="108">
        <f>'alle Daten'!AA103-'alle Daten'!Y103</f>
        <v>-0.17863333637441836</v>
      </c>
      <c r="N103" s="107">
        <f>'alle Daten'!AD103</f>
        <v>16</v>
      </c>
      <c r="O103" s="106">
        <f>'alle Daten'!AE103</f>
        <v>0.1415929203539823</v>
      </c>
      <c r="P103" s="108">
        <f>'alle Daten'!AE103-'alle Daten'!AC103</f>
        <v>2.8190858498312196E-2</v>
      </c>
      <c r="Q103" s="107">
        <f>'alle Daten'!AH103</f>
        <v>17</v>
      </c>
      <c r="R103" s="106">
        <f>'alle Daten'!AI103</f>
        <v>0.15044247787610621</v>
      </c>
      <c r="S103" s="203">
        <f>'alle Daten'!AI103-'alle Daten'!AG103</f>
        <v>0.15044247787610621</v>
      </c>
      <c r="T103" s="107">
        <f>'alle Daten'!AL103</f>
        <v>0</v>
      </c>
      <c r="U103" s="106">
        <f>'alle Daten'!AM103</f>
        <v>0</v>
      </c>
      <c r="V103" s="108">
        <f>'alle Daten'!AM103-'alle Daten'!AK103</f>
        <v>0</v>
      </c>
    </row>
    <row r="104" spans="2:22" x14ac:dyDescent="0.2">
      <c r="B104" s="134" t="s">
        <v>441</v>
      </c>
      <c r="C104" s="133" t="s">
        <v>211</v>
      </c>
      <c r="D104" s="118" t="s">
        <v>212</v>
      </c>
      <c r="E104" s="104">
        <f>'alle Daten'!F104</f>
        <v>358</v>
      </c>
      <c r="F104" s="104">
        <f>'alle Daten'!J104</f>
        <v>205</v>
      </c>
      <c r="G104" s="106">
        <f>'alle Daten'!N104</f>
        <v>0.57262569832402233</v>
      </c>
      <c r="H104" s="105">
        <f>'alle Daten'!O104</f>
        <v>-2.7374301675977653E-2</v>
      </c>
      <c r="I104" s="104">
        <f>'alle Daten'!Q104</f>
        <v>3</v>
      </c>
      <c r="J104" s="141">
        <f>'alle Daten'!U104</f>
        <v>202</v>
      </c>
      <c r="K104" s="107">
        <f>'alle Daten'!Z104</f>
        <v>116</v>
      </c>
      <c r="L104" s="106">
        <f>'alle Daten'!AA104</f>
        <v>0.57425742574257421</v>
      </c>
      <c r="M104" s="108">
        <f>'alle Daten'!AA104-'alle Daten'!Y104</f>
        <v>8.9278884970042049E-2</v>
      </c>
      <c r="N104" s="107">
        <f>'alle Daten'!AD104</f>
        <v>85</v>
      </c>
      <c r="O104" s="106">
        <f>'alle Daten'!AE104</f>
        <v>0.42079207920792078</v>
      </c>
      <c r="P104" s="108">
        <f>'alle Daten'!AE104-'alle Daten'!AC104</f>
        <v>-9.4229380019547004E-2</v>
      </c>
      <c r="Q104" s="107">
        <f>'alle Daten'!AH104</f>
        <v>1</v>
      </c>
      <c r="R104" s="106">
        <f>'alle Daten'!AI104</f>
        <v>4.9504950495049506E-3</v>
      </c>
      <c r="S104" s="203">
        <f>'alle Daten'!AI104-'alle Daten'!AG104</f>
        <v>4.9504950495049506E-3</v>
      </c>
      <c r="T104" s="107">
        <f>'alle Daten'!AL104</f>
        <v>0</v>
      </c>
      <c r="U104" s="106">
        <f>'alle Daten'!AM104</f>
        <v>0</v>
      </c>
      <c r="V104" s="108">
        <f>'alle Daten'!AM104-'alle Daten'!AK104</f>
        <v>0</v>
      </c>
    </row>
    <row r="105" spans="2:22" x14ac:dyDescent="0.2">
      <c r="B105" s="134" t="s">
        <v>441</v>
      </c>
      <c r="C105" s="133" t="s">
        <v>213</v>
      </c>
      <c r="D105" s="118" t="s">
        <v>214</v>
      </c>
      <c r="E105" s="104">
        <f>'alle Daten'!F105</f>
        <v>559</v>
      </c>
      <c r="F105" s="104">
        <f>'alle Daten'!J105</f>
        <v>163</v>
      </c>
      <c r="G105" s="106">
        <f>'alle Daten'!N105</f>
        <v>0.29159212880143115</v>
      </c>
      <c r="H105" s="105">
        <f>'alle Daten'!O105</f>
        <v>-3.7697299274825347E-2</v>
      </c>
      <c r="I105" s="104">
        <f>'alle Daten'!Q105</f>
        <v>0</v>
      </c>
      <c r="J105" s="141">
        <f>'alle Daten'!U105</f>
        <v>163</v>
      </c>
      <c r="K105" s="107">
        <f>'alle Daten'!Z105</f>
        <v>143</v>
      </c>
      <c r="L105" s="106">
        <f>'alle Daten'!AA105</f>
        <v>0.87730061349693256</v>
      </c>
      <c r="M105" s="108">
        <f>'alle Daten'!AA105-'alle Daten'!Y105</f>
        <v>3.9311786681290095E-2</v>
      </c>
      <c r="N105" s="107">
        <f>'alle Daten'!AD105</f>
        <v>12</v>
      </c>
      <c r="O105" s="106">
        <f>'alle Daten'!AE105</f>
        <v>7.3619631901840496E-2</v>
      </c>
      <c r="P105" s="108">
        <f>'alle Daten'!AE105-'alle Daten'!AC105</f>
        <v>-8.8391541282517042E-2</v>
      </c>
      <c r="Q105" s="107">
        <f>'alle Daten'!AH105</f>
        <v>8</v>
      </c>
      <c r="R105" s="106">
        <f>'alle Daten'!AI105</f>
        <v>4.9079754601226995E-2</v>
      </c>
      <c r="S105" s="203">
        <f>'alle Daten'!AI105-'alle Daten'!AG105</f>
        <v>4.9079754601226995E-2</v>
      </c>
      <c r="T105" s="107">
        <f>'alle Daten'!AL105</f>
        <v>0</v>
      </c>
      <c r="U105" s="106">
        <f>'alle Daten'!AM105</f>
        <v>0</v>
      </c>
      <c r="V105" s="108">
        <f>'alle Daten'!AM105-'alle Daten'!AK105</f>
        <v>0</v>
      </c>
    </row>
    <row r="106" spans="2:22" x14ac:dyDescent="0.2">
      <c r="B106" s="134" t="s">
        <v>441</v>
      </c>
      <c r="C106" s="133" t="s">
        <v>215</v>
      </c>
      <c r="D106" s="118" t="s">
        <v>216</v>
      </c>
      <c r="E106" s="104">
        <f>'alle Daten'!F106</f>
        <v>290</v>
      </c>
      <c r="F106" s="104">
        <f>'alle Daten'!J106</f>
        <v>61</v>
      </c>
      <c r="G106" s="106">
        <f>'alle Daten'!N106</f>
        <v>0.2103448275862069</v>
      </c>
      <c r="H106" s="105">
        <f>'alle Daten'!O106</f>
        <v>2.7338291638494494E-2</v>
      </c>
      <c r="I106" s="104">
        <f>'alle Daten'!Q106</f>
        <v>2</v>
      </c>
      <c r="J106" s="141">
        <f>'alle Daten'!U106</f>
        <v>59</v>
      </c>
      <c r="K106" s="107">
        <f>'alle Daten'!Z106</f>
        <v>46</v>
      </c>
      <c r="L106" s="106">
        <f>'alle Daten'!AA106</f>
        <v>0.77966101694915257</v>
      </c>
      <c r="M106" s="108">
        <f>'alle Daten'!AA106-'alle Daten'!Y106</f>
        <v>-5.6702619414483735E-2</v>
      </c>
      <c r="N106" s="107">
        <f>'alle Daten'!AD106</f>
        <v>13</v>
      </c>
      <c r="O106" s="106">
        <f>'alle Daten'!AE106</f>
        <v>0.22033898305084745</v>
      </c>
      <c r="P106" s="108">
        <f>'alle Daten'!AE106-'alle Daten'!AC106</f>
        <v>5.6702619414483818E-2</v>
      </c>
      <c r="Q106" s="107">
        <f>'alle Daten'!AH106</f>
        <v>0</v>
      </c>
      <c r="R106" s="106">
        <f>'alle Daten'!AI106</f>
        <v>0</v>
      </c>
      <c r="S106" s="203">
        <f>'alle Daten'!AI106-'alle Daten'!AG106</f>
        <v>0</v>
      </c>
      <c r="T106" s="107">
        <f>'alle Daten'!AL106</f>
        <v>0</v>
      </c>
      <c r="U106" s="106">
        <f>'alle Daten'!AM106</f>
        <v>0</v>
      </c>
      <c r="V106" s="108">
        <f>'alle Daten'!AM106-'alle Daten'!AK106</f>
        <v>0</v>
      </c>
    </row>
    <row r="107" spans="2:22" x14ac:dyDescent="0.2">
      <c r="B107" s="134" t="s">
        <v>441</v>
      </c>
      <c r="C107" s="133" t="s">
        <v>217</v>
      </c>
      <c r="D107" s="118" t="s">
        <v>218</v>
      </c>
      <c r="E107" s="104">
        <f>'alle Daten'!F107</f>
        <v>494</v>
      </c>
      <c r="F107" s="104">
        <f>'alle Daten'!J107</f>
        <v>121</v>
      </c>
      <c r="G107" s="106">
        <f>'alle Daten'!N107</f>
        <v>0.24493927125506074</v>
      </c>
      <c r="H107" s="105">
        <f>'alle Daten'!O107</f>
        <v>5.882032197821685E-3</v>
      </c>
      <c r="I107" s="104">
        <f>'alle Daten'!Q107</f>
        <v>0</v>
      </c>
      <c r="J107" s="141">
        <f>'alle Daten'!U107</f>
        <v>121</v>
      </c>
      <c r="K107" s="107">
        <f>'alle Daten'!Z107</f>
        <v>115</v>
      </c>
      <c r="L107" s="106">
        <f>'alle Daten'!AA107</f>
        <v>0.95041322314049592</v>
      </c>
      <c r="M107" s="108">
        <f>'alle Daten'!AA107-'alle Daten'!Y107</f>
        <v>3.4920265394017047E-2</v>
      </c>
      <c r="N107" s="107">
        <f>'alle Daten'!AD107</f>
        <v>3</v>
      </c>
      <c r="O107" s="106">
        <f>'alle Daten'!AE107</f>
        <v>2.4793388429752067E-2</v>
      </c>
      <c r="P107" s="108">
        <f>'alle Daten'!AE107-'alle Daten'!AC107</f>
        <v>-5.9713653823769058E-2</v>
      </c>
      <c r="Q107" s="107">
        <f>'alle Daten'!AH107</f>
        <v>3</v>
      </c>
      <c r="R107" s="106">
        <f>'alle Daten'!AI107</f>
        <v>2.4793388429752067E-2</v>
      </c>
      <c r="S107" s="203">
        <f>'alle Daten'!AI107-'alle Daten'!AG107</f>
        <v>2.4793388429752067E-2</v>
      </c>
      <c r="T107" s="107">
        <f>'alle Daten'!AL107</f>
        <v>0</v>
      </c>
      <c r="U107" s="106">
        <f>'alle Daten'!AM107</f>
        <v>0</v>
      </c>
      <c r="V107" s="108">
        <f>'alle Daten'!AM107-'alle Daten'!AK107</f>
        <v>0</v>
      </c>
    </row>
    <row r="108" spans="2:22" x14ac:dyDescent="0.2">
      <c r="B108" s="134" t="s">
        <v>441</v>
      </c>
      <c r="C108" s="133" t="s">
        <v>219</v>
      </c>
      <c r="D108" s="118" t="s">
        <v>220</v>
      </c>
      <c r="E108" s="104">
        <f>'alle Daten'!F108</f>
        <v>170</v>
      </c>
      <c r="F108" s="104">
        <f>'alle Daten'!J108</f>
        <v>41</v>
      </c>
      <c r="G108" s="106">
        <f>'alle Daten'!N108</f>
        <v>0.2411764705882353</v>
      </c>
      <c r="H108" s="105">
        <f>'alle Daten'!O108</f>
        <v>-0.10110540860639558</v>
      </c>
      <c r="I108" s="104">
        <f>'alle Daten'!Q108</f>
        <v>1</v>
      </c>
      <c r="J108" s="141">
        <f>'alle Daten'!U108</f>
        <v>40</v>
      </c>
      <c r="K108" s="107">
        <f>'alle Daten'!Z108</f>
        <v>29</v>
      </c>
      <c r="L108" s="106">
        <f>'alle Daten'!AA108</f>
        <v>0.72499999999999998</v>
      </c>
      <c r="M108" s="108">
        <f>'alle Daten'!AA108-'alle Daten'!Y108</f>
        <v>-5.931372549019609E-2</v>
      </c>
      <c r="N108" s="107">
        <f>'alle Daten'!AD108</f>
        <v>9</v>
      </c>
      <c r="O108" s="106">
        <f>'alle Daten'!AE108</f>
        <v>0.22500000000000001</v>
      </c>
      <c r="P108" s="108">
        <f>'alle Daten'!AE108-'alle Daten'!AC108</f>
        <v>9.3137254901960731E-3</v>
      </c>
      <c r="Q108" s="107">
        <f>'alle Daten'!AH108</f>
        <v>2</v>
      </c>
      <c r="R108" s="106">
        <f>'alle Daten'!AI108</f>
        <v>0.05</v>
      </c>
      <c r="S108" s="203">
        <f>'alle Daten'!AI108-'alle Daten'!AG108</f>
        <v>0.05</v>
      </c>
      <c r="T108" s="107">
        <f>'alle Daten'!AL108</f>
        <v>0</v>
      </c>
      <c r="U108" s="106">
        <f>'alle Daten'!AM108</f>
        <v>0</v>
      </c>
      <c r="V108" s="108">
        <f>'alle Daten'!AM108-'alle Daten'!AK108</f>
        <v>0</v>
      </c>
    </row>
    <row r="109" spans="2:22" x14ac:dyDescent="0.2">
      <c r="B109" s="134" t="s">
        <v>441</v>
      </c>
      <c r="C109" s="133" t="s">
        <v>221</v>
      </c>
      <c r="D109" s="118" t="s">
        <v>222</v>
      </c>
      <c r="E109" s="104">
        <f>'alle Daten'!F109</f>
        <v>436</v>
      </c>
      <c r="F109" s="104">
        <f>'alle Daten'!J109</f>
        <v>234</v>
      </c>
      <c r="G109" s="106">
        <f>'alle Daten'!N109</f>
        <v>0.53669724770642202</v>
      </c>
      <c r="H109" s="105">
        <f>'alle Daten'!O109</f>
        <v>9.5837032652658583E-2</v>
      </c>
      <c r="I109" s="104">
        <f>'alle Daten'!Q109</f>
        <v>4</v>
      </c>
      <c r="J109" s="141">
        <f>'alle Daten'!U109</f>
        <v>230</v>
      </c>
      <c r="K109" s="107">
        <f>'alle Daten'!Z109</f>
        <v>201</v>
      </c>
      <c r="L109" s="106">
        <f>'alle Daten'!AA109</f>
        <v>0.87391304347826082</v>
      </c>
      <c r="M109" s="108">
        <f>'alle Daten'!AA109-'alle Daten'!Y109</f>
        <v>-1.6086956521739193E-2</v>
      </c>
      <c r="N109" s="107">
        <f>'alle Daten'!AD109</f>
        <v>22</v>
      </c>
      <c r="O109" s="106">
        <f>'alle Daten'!AE109</f>
        <v>9.5652173913043481E-2</v>
      </c>
      <c r="P109" s="108">
        <f>'alle Daten'!AE109-'alle Daten'!AC109</f>
        <v>-1.4347826086956519E-2</v>
      </c>
      <c r="Q109" s="107">
        <f>'alle Daten'!AH109</f>
        <v>7</v>
      </c>
      <c r="R109" s="106">
        <f>'alle Daten'!AI109</f>
        <v>3.0434782608695653E-2</v>
      </c>
      <c r="S109" s="203">
        <f>'alle Daten'!AI109-'alle Daten'!AG109</f>
        <v>3.0434782608695653E-2</v>
      </c>
      <c r="T109" s="107">
        <f>'alle Daten'!AL109</f>
        <v>0</v>
      </c>
      <c r="U109" s="106">
        <f>'alle Daten'!AM109</f>
        <v>0</v>
      </c>
      <c r="V109" s="108">
        <f>'alle Daten'!AM109-'alle Daten'!AK109</f>
        <v>0</v>
      </c>
    </row>
    <row r="110" spans="2:22" x14ac:dyDescent="0.2">
      <c r="B110" s="134" t="s">
        <v>441</v>
      </c>
      <c r="C110" s="133" t="s">
        <v>223</v>
      </c>
      <c r="D110" s="118" t="s">
        <v>224</v>
      </c>
      <c r="E110" s="104">
        <f>'alle Daten'!F110</f>
        <v>308</v>
      </c>
      <c r="F110" s="104">
        <f>'alle Daten'!J110</f>
        <v>123</v>
      </c>
      <c r="G110" s="106">
        <f>'alle Daten'!N110</f>
        <v>0.39935064935064934</v>
      </c>
      <c r="H110" s="105">
        <f>'alle Daten'!O110</f>
        <v>-3.4781087176296743E-2</v>
      </c>
      <c r="I110" s="104">
        <f>'alle Daten'!Q110</f>
        <v>0</v>
      </c>
      <c r="J110" s="141">
        <f>'alle Daten'!U110</f>
        <v>123</v>
      </c>
      <c r="K110" s="107">
        <f>'alle Daten'!Z110</f>
        <v>113</v>
      </c>
      <c r="L110" s="106">
        <f>'alle Daten'!AA110</f>
        <v>0.91869918699186992</v>
      </c>
      <c r="M110" s="108">
        <f>'alle Daten'!AA110-'alle Daten'!Y110</f>
        <v>-1.185636856368566E-2</v>
      </c>
      <c r="N110" s="107">
        <f>'alle Daten'!AD110</f>
        <v>4</v>
      </c>
      <c r="O110" s="106">
        <f>'alle Daten'!AE110</f>
        <v>3.2520325203252036E-2</v>
      </c>
      <c r="P110" s="108">
        <f>'alle Daten'!AE110-'alle Daten'!AC110</f>
        <v>-3.6924119241192412E-2</v>
      </c>
      <c r="Q110" s="107">
        <f>'alle Daten'!AH110</f>
        <v>6</v>
      </c>
      <c r="R110" s="106">
        <f>'alle Daten'!AI110</f>
        <v>4.878048780487805E-2</v>
      </c>
      <c r="S110" s="203">
        <f>'alle Daten'!AI110-'alle Daten'!AG110</f>
        <v>4.878048780487805E-2</v>
      </c>
      <c r="T110" s="107">
        <f>'alle Daten'!AL110</f>
        <v>0</v>
      </c>
      <c r="U110" s="106">
        <f>'alle Daten'!AM110</f>
        <v>0</v>
      </c>
      <c r="V110" s="108">
        <f>'alle Daten'!AM110-'alle Daten'!AK110</f>
        <v>0</v>
      </c>
    </row>
    <row r="111" spans="2:22" x14ac:dyDescent="0.2">
      <c r="B111" s="134" t="s">
        <v>441</v>
      </c>
      <c r="C111" s="133" t="s">
        <v>225</v>
      </c>
      <c r="D111" s="118" t="s">
        <v>226</v>
      </c>
      <c r="E111" s="104">
        <f>'alle Daten'!F111</f>
        <v>479</v>
      </c>
      <c r="F111" s="104">
        <f>'alle Daten'!J111</f>
        <v>129</v>
      </c>
      <c r="G111" s="106">
        <f>'alle Daten'!N111</f>
        <v>0.26931106471816285</v>
      </c>
      <c r="H111" s="105">
        <f>'alle Daten'!O111</f>
        <v>-3.1440814981085252E-2</v>
      </c>
      <c r="I111" s="104">
        <f>'alle Daten'!Q111</f>
        <v>2</v>
      </c>
      <c r="J111" s="141">
        <f>'alle Daten'!U111</f>
        <v>127</v>
      </c>
      <c r="K111" s="107">
        <f>'alle Daten'!Z111</f>
        <v>115</v>
      </c>
      <c r="L111" s="106">
        <f>'alle Daten'!AA111</f>
        <v>0.90551181102362199</v>
      </c>
      <c r="M111" s="108">
        <f>'alle Daten'!AA111-'alle Daten'!Y111</f>
        <v>8.3143389970990467E-2</v>
      </c>
      <c r="N111" s="107">
        <f>'alle Daten'!AD111</f>
        <v>9</v>
      </c>
      <c r="O111" s="106">
        <f>'alle Daten'!AE111</f>
        <v>7.0866141732283464E-2</v>
      </c>
      <c r="P111" s="108">
        <f>'alle Daten'!AE111-'alle Daten'!AC111</f>
        <v>-0.10676543721508495</v>
      </c>
      <c r="Q111" s="107">
        <f>'alle Daten'!AH111</f>
        <v>3</v>
      </c>
      <c r="R111" s="106">
        <f>'alle Daten'!AI111</f>
        <v>2.3622047244094488E-2</v>
      </c>
      <c r="S111" s="203">
        <f>'alle Daten'!AI111-'alle Daten'!AG111</f>
        <v>2.3622047244094488E-2</v>
      </c>
      <c r="T111" s="107">
        <f>'alle Daten'!AL111</f>
        <v>0</v>
      </c>
      <c r="U111" s="106">
        <f>'alle Daten'!AM111</f>
        <v>0</v>
      </c>
      <c r="V111" s="108">
        <f>'alle Daten'!AM111-'alle Daten'!AK111</f>
        <v>0</v>
      </c>
    </row>
    <row r="112" spans="2:22" x14ac:dyDescent="0.2">
      <c r="B112" s="134" t="s">
        <v>441</v>
      </c>
      <c r="C112" s="133" t="s">
        <v>227</v>
      </c>
      <c r="D112" s="118" t="s">
        <v>228</v>
      </c>
      <c r="E112" s="104">
        <f>'alle Daten'!F112</f>
        <v>439</v>
      </c>
      <c r="F112" s="104">
        <f>'alle Daten'!J112</f>
        <v>160</v>
      </c>
      <c r="G112" s="106">
        <f>'alle Daten'!N112</f>
        <v>0.36446469248291574</v>
      </c>
      <c r="H112" s="105">
        <f>'alle Daten'!O112</f>
        <v>-7.356949555127229E-2</v>
      </c>
      <c r="I112" s="104">
        <f>'alle Daten'!Q112</f>
        <v>3</v>
      </c>
      <c r="J112" s="141">
        <f>'alle Daten'!U112</f>
        <v>157</v>
      </c>
      <c r="K112" s="107">
        <f>'alle Daten'!Z112</f>
        <v>102</v>
      </c>
      <c r="L112" s="106">
        <f>'alle Daten'!AA112</f>
        <v>0.64968152866242035</v>
      </c>
      <c r="M112" s="108">
        <f>'alle Daten'!AA112-'alle Daten'!Y112</f>
        <v>-9.6587128053997606E-2</v>
      </c>
      <c r="N112" s="107">
        <f>'alle Daten'!AD112</f>
        <v>32</v>
      </c>
      <c r="O112" s="106">
        <f>'alle Daten'!AE112</f>
        <v>0.20382165605095542</v>
      </c>
      <c r="P112" s="108">
        <f>'alle Daten'!AE112-'alle Daten'!AC112</f>
        <v>-4.9909687232626676E-2</v>
      </c>
      <c r="Q112" s="107">
        <f>'alle Daten'!AH112</f>
        <v>23</v>
      </c>
      <c r="R112" s="106">
        <f>'alle Daten'!AI112</f>
        <v>0.1464968152866242</v>
      </c>
      <c r="S112" s="203">
        <f>'alle Daten'!AI112-'alle Daten'!AG112</f>
        <v>0.1464968152866242</v>
      </c>
      <c r="T112" s="107">
        <f>'alle Daten'!AL112</f>
        <v>0</v>
      </c>
      <c r="U112" s="106">
        <f>'alle Daten'!AM112</f>
        <v>0</v>
      </c>
      <c r="V112" s="108">
        <f>'alle Daten'!AM112-'alle Daten'!AK112</f>
        <v>0</v>
      </c>
    </row>
    <row r="113" spans="2:22" x14ac:dyDescent="0.2">
      <c r="B113" s="134" t="s">
        <v>441</v>
      </c>
      <c r="C113" s="133" t="s">
        <v>229</v>
      </c>
      <c r="D113" s="118" t="s">
        <v>230</v>
      </c>
      <c r="E113" s="104">
        <f>'alle Daten'!F113</f>
        <v>210</v>
      </c>
      <c r="F113" s="104">
        <f>'alle Daten'!J113</f>
        <v>96</v>
      </c>
      <c r="G113" s="106">
        <f>'alle Daten'!N113</f>
        <v>0.45714285714285713</v>
      </c>
      <c r="H113" s="105">
        <f>'alle Daten'!O113</f>
        <v>6.1309523809523814E-2</v>
      </c>
      <c r="I113" s="104">
        <f>'alle Daten'!Q113</f>
        <v>2</v>
      </c>
      <c r="J113" s="141">
        <f>'alle Daten'!U113</f>
        <v>94</v>
      </c>
      <c r="K113" s="107">
        <f>'alle Daten'!Z113</f>
        <v>56</v>
      </c>
      <c r="L113" s="106">
        <f>'alle Daten'!AA113</f>
        <v>0.5957446808510638</v>
      </c>
      <c r="M113" s="108">
        <f>'alle Daten'!AA113-'alle Daten'!Y113</f>
        <v>-9.9907493061979658E-2</v>
      </c>
      <c r="N113" s="107">
        <f>'alle Daten'!AD113</f>
        <v>33</v>
      </c>
      <c r="O113" s="106">
        <f>'alle Daten'!AE113</f>
        <v>0.35106382978723405</v>
      </c>
      <c r="P113" s="108">
        <f>'alle Daten'!AE113-'alle Daten'!AC113</f>
        <v>4.6716003700277509E-2</v>
      </c>
      <c r="Q113" s="107">
        <f>'alle Daten'!AH113</f>
        <v>5</v>
      </c>
      <c r="R113" s="106">
        <f>'alle Daten'!AI113</f>
        <v>5.3191489361702128E-2</v>
      </c>
      <c r="S113" s="203">
        <f>'alle Daten'!AI113-'alle Daten'!AG113</f>
        <v>5.3191489361702128E-2</v>
      </c>
      <c r="T113" s="107">
        <f>'alle Daten'!AL113</f>
        <v>0</v>
      </c>
      <c r="U113" s="106">
        <f>'alle Daten'!AM113</f>
        <v>0</v>
      </c>
      <c r="V113" s="108">
        <f>'alle Daten'!AM113-'alle Daten'!AK113</f>
        <v>0</v>
      </c>
    </row>
    <row r="114" spans="2:22" x14ac:dyDescent="0.2">
      <c r="B114" s="134" t="s">
        <v>441</v>
      </c>
      <c r="C114" s="133" t="s">
        <v>231</v>
      </c>
      <c r="D114" s="118" t="s">
        <v>232</v>
      </c>
      <c r="E114" s="104">
        <f>'alle Daten'!F114</f>
        <v>406</v>
      </c>
      <c r="F114" s="104">
        <f>'alle Daten'!J114</f>
        <v>215</v>
      </c>
      <c r="G114" s="106">
        <f>'alle Daten'!N114</f>
        <v>0.52955665024630538</v>
      </c>
      <c r="H114" s="105">
        <f>'alle Daten'!O114</f>
        <v>0.20105423478736817</v>
      </c>
      <c r="I114" s="104">
        <f>'alle Daten'!Q114</f>
        <v>3</v>
      </c>
      <c r="J114" s="141">
        <f>'alle Daten'!U114</f>
        <v>212</v>
      </c>
      <c r="K114" s="107">
        <f>'alle Daten'!Z114</f>
        <v>152</v>
      </c>
      <c r="L114" s="106">
        <f>'alle Daten'!AA114</f>
        <v>0.71698113207547165</v>
      </c>
      <c r="M114" s="108">
        <f>'alle Daten'!AA114-'alle Daten'!Y114</f>
        <v>7.8519593613933236E-2</v>
      </c>
      <c r="N114" s="107">
        <f>'alle Daten'!AD114</f>
        <v>43</v>
      </c>
      <c r="O114" s="106">
        <f>'alle Daten'!AE114</f>
        <v>0.20283018867924529</v>
      </c>
      <c r="P114" s="108">
        <f>'alle Daten'!AE114-'alle Daten'!AC114</f>
        <v>-0.15870827285921624</v>
      </c>
      <c r="Q114" s="107">
        <f>'alle Daten'!AH114</f>
        <v>17</v>
      </c>
      <c r="R114" s="106">
        <f>'alle Daten'!AI114</f>
        <v>8.0188679245283015E-2</v>
      </c>
      <c r="S114" s="203">
        <f>'alle Daten'!AI114-'alle Daten'!AG114</f>
        <v>8.0188679245283015E-2</v>
      </c>
      <c r="T114" s="107">
        <f>'alle Daten'!AL114</f>
        <v>0</v>
      </c>
      <c r="U114" s="106">
        <f>'alle Daten'!AM114</f>
        <v>0</v>
      </c>
      <c r="V114" s="108">
        <f>'alle Daten'!AM114-'alle Daten'!AK114</f>
        <v>0</v>
      </c>
    </row>
    <row r="115" spans="2:22" x14ac:dyDescent="0.2">
      <c r="B115" s="134" t="s">
        <v>268</v>
      </c>
      <c r="C115" s="133" t="s">
        <v>233</v>
      </c>
      <c r="D115" s="118" t="s">
        <v>234</v>
      </c>
      <c r="E115" s="104">
        <f>'alle Daten'!F115</f>
        <v>570</v>
      </c>
      <c r="F115" s="104">
        <f>'alle Daten'!J115</f>
        <v>244</v>
      </c>
      <c r="G115" s="106">
        <f>'alle Daten'!N115</f>
        <v>0.42807017543859649</v>
      </c>
      <c r="H115" s="105">
        <f>'alle Daten'!O115</f>
        <v>-3.4892787524366475E-2</v>
      </c>
      <c r="I115" s="104">
        <f>'alle Daten'!Q115</f>
        <v>2</v>
      </c>
      <c r="J115" s="141">
        <f>'alle Daten'!U115</f>
        <v>242</v>
      </c>
      <c r="K115" s="107">
        <f>'alle Daten'!Z115</f>
        <v>230</v>
      </c>
      <c r="L115" s="106">
        <f>'alle Daten'!AA115</f>
        <v>0.95041322314049592</v>
      </c>
      <c r="M115" s="108">
        <f>'alle Daten'!AA115-'alle Daten'!Y115</f>
        <v>-5.9504132231404938E-3</v>
      </c>
      <c r="N115" s="107">
        <f>'alle Daten'!AD115</f>
        <v>11</v>
      </c>
      <c r="O115" s="106">
        <f>'alle Daten'!AE115</f>
        <v>4.5454545454545456E-2</v>
      </c>
      <c r="P115" s="108">
        <f>'alle Daten'!AE115-'alle Daten'!AC115</f>
        <v>1.818181818181816E-3</v>
      </c>
      <c r="Q115" s="107">
        <f>'alle Daten'!AH115</f>
        <v>1</v>
      </c>
      <c r="R115" s="106">
        <f>'alle Daten'!AI115</f>
        <v>4.1322314049586778E-3</v>
      </c>
      <c r="S115" s="203">
        <f>'alle Daten'!AI115-'alle Daten'!AG115</f>
        <v>4.1322314049586778E-3</v>
      </c>
      <c r="T115" s="107">
        <f>'alle Daten'!AL115</f>
        <v>0</v>
      </c>
      <c r="U115" s="106">
        <f>'alle Daten'!AM115</f>
        <v>0</v>
      </c>
      <c r="V115" s="108">
        <f>'alle Daten'!AM115-'alle Daten'!AK115</f>
        <v>0</v>
      </c>
    </row>
    <row r="116" spans="2:22" x14ac:dyDescent="0.2">
      <c r="B116" s="134" t="s">
        <v>268</v>
      </c>
      <c r="C116" s="133" t="s">
        <v>235</v>
      </c>
      <c r="D116" s="118" t="s">
        <v>236</v>
      </c>
      <c r="E116" s="104">
        <f>'alle Daten'!F116</f>
        <v>532</v>
      </c>
      <c r="F116" s="104">
        <f>'alle Daten'!J116</f>
        <v>308</v>
      </c>
      <c r="G116" s="106">
        <f>'alle Daten'!N116</f>
        <v>0.57894736842105265</v>
      </c>
      <c r="H116" s="105">
        <f>'alle Daten'!O116</f>
        <v>0.11070780399274049</v>
      </c>
      <c r="I116" s="104">
        <f>'alle Daten'!Q116</f>
        <v>7</v>
      </c>
      <c r="J116" s="141">
        <f>'alle Daten'!U116</f>
        <v>301</v>
      </c>
      <c r="K116" s="107">
        <f>'alle Daten'!Z116</f>
        <v>240</v>
      </c>
      <c r="L116" s="106">
        <f>'alle Daten'!AA116</f>
        <v>0.79734219269102991</v>
      </c>
      <c r="M116" s="108">
        <f>'alle Daten'!AA116-'alle Daten'!Y116</f>
        <v>9.3342192691029946E-2</v>
      </c>
      <c r="N116" s="107">
        <f>'alle Daten'!AD116</f>
        <v>60</v>
      </c>
      <c r="O116" s="106">
        <f>'alle Daten'!AE116</f>
        <v>0.19933554817275748</v>
      </c>
      <c r="P116" s="108">
        <f>'alle Daten'!AE116-'alle Daten'!AC116</f>
        <v>-9.6664451827242509E-2</v>
      </c>
      <c r="Q116" s="107">
        <f>'alle Daten'!AH116</f>
        <v>1</v>
      </c>
      <c r="R116" s="106">
        <f>'alle Daten'!AI116</f>
        <v>3.3222591362126247E-3</v>
      </c>
      <c r="S116" s="203">
        <f>'alle Daten'!AI116-'alle Daten'!AG116</f>
        <v>3.3222591362126247E-3</v>
      </c>
      <c r="T116" s="107">
        <f>'alle Daten'!AL116</f>
        <v>0</v>
      </c>
      <c r="U116" s="106">
        <f>'alle Daten'!AM116</f>
        <v>0</v>
      </c>
      <c r="V116" s="108">
        <f>'alle Daten'!AM116-'alle Daten'!AK116</f>
        <v>0</v>
      </c>
    </row>
    <row r="117" spans="2:22" x14ac:dyDescent="0.2">
      <c r="B117" s="134" t="s">
        <v>268</v>
      </c>
      <c r="C117" s="133" t="s">
        <v>237</v>
      </c>
      <c r="D117" s="118" t="s">
        <v>238</v>
      </c>
      <c r="E117" s="104">
        <f>'alle Daten'!F117</f>
        <v>430</v>
      </c>
      <c r="F117" s="104">
        <f>'alle Daten'!J117</f>
        <v>178</v>
      </c>
      <c r="G117" s="106">
        <f>'alle Daten'!N117</f>
        <v>0.413953488372093</v>
      </c>
      <c r="H117" s="105">
        <f>'alle Daten'!O117</f>
        <v>-1.2453438034833397E-2</v>
      </c>
      <c r="I117" s="104">
        <f>'alle Daten'!Q117</f>
        <v>0</v>
      </c>
      <c r="J117" s="141">
        <f>'alle Daten'!U117</f>
        <v>178</v>
      </c>
      <c r="K117" s="107">
        <f>'alle Daten'!Z117</f>
        <v>140</v>
      </c>
      <c r="L117" s="106">
        <f>'alle Daten'!AA117</f>
        <v>0.7865168539325843</v>
      </c>
      <c r="M117" s="108">
        <f>'alle Daten'!AA117-'alle Daten'!Y117</f>
        <v>3.2670700086430471E-2</v>
      </c>
      <c r="N117" s="107">
        <f>'alle Daten'!AD117</f>
        <v>35</v>
      </c>
      <c r="O117" s="106">
        <f>'alle Daten'!AE117</f>
        <v>0.19662921348314608</v>
      </c>
      <c r="P117" s="108">
        <f>'alle Daten'!AE117-'alle Daten'!AC117</f>
        <v>-4.9524632670700092E-2</v>
      </c>
      <c r="Q117" s="107">
        <f>'alle Daten'!AH117</f>
        <v>3</v>
      </c>
      <c r="R117" s="106">
        <f>'alle Daten'!AI117</f>
        <v>1.6853932584269662E-2</v>
      </c>
      <c r="S117" s="203">
        <f>'alle Daten'!AI117-'alle Daten'!AG117</f>
        <v>1.6853932584269662E-2</v>
      </c>
      <c r="T117" s="107">
        <f>'alle Daten'!AL117</f>
        <v>0</v>
      </c>
      <c r="U117" s="106">
        <f>'alle Daten'!AM117</f>
        <v>0</v>
      </c>
      <c r="V117" s="108">
        <f>'alle Daten'!AM117-'alle Daten'!AK117</f>
        <v>0</v>
      </c>
    </row>
    <row r="118" spans="2:22" x14ac:dyDescent="0.2">
      <c r="B118" s="134" t="s">
        <v>268</v>
      </c>
      <c r="C118" s="133" t="s">
        <v>239</v>
      </c>
      <c r="D118" s="118" t="s">
        <v>240</v>
      </c>
      <c r="E118" s="104">
        <f>'alle Daten'!F118</f>
        <v>594</v>
      </c>
      <c r="F118" s="104">
        <f>'alle Daten'!J118</f>
        <v>280</v>
      </c>
      <c r="G118" s="106">
        <f>'alle Daten'!N118</f>
        <v>0.4713804713804714</v>
      </c>
      <c r="H118" s="105">
        <f>'alle Daten'!O118</f>
        <v>5.1159302344136459E-2</v>
      </c>
      <c r="I118" s="104">
        <f>'alle Daten'!Q118</f>
        <v>3</v>
      </c>
      <c r="J118" s="141">
        <f>'alle Daten'!U118</f>
        <v>277</v>
      </c>
      <c r="K118" s="107">
        <f>'alle Daten'!Z118</f>
        <v>263</v>
      </c>
      <c r="L118" s="106">
        <f>'alle Daten'!AA118</f>
        <v>0.94945848375451258</v>
      </c>
      <c r="M118" s="108">
        <f>'alle Daten'!AA118-'alle Daten'!Y118</f>
        <v>5.2511918869016405E-2</v>
      </c>
      <c r="N118" s="107">
        <f>'alle Daten'!AD118</f>
        <v>12</v>
      </c>
      <c r="O118" s="106">
        <f>'alle Daten'!AE118</f>
        <v>4.3321299638989168E-2</v>
      </c>
      <c r="P118" s="108">
        <f>'alle Daten'!AE118-'alle Daten'!AC118</f>
        <v>-5.9732135475514654E-2</v>
      </c>
      <c r="Q118" s="107">
        <f>'alle Daten'!AH118</f>
        <v>2</v>
      </c>
      <c r="R118" s="106">
        <f>'alle Daten'!AI118</f>
        <v>7.2202166064981952E-3</v>
      </c>
      <c r="S118" s="203">
        <f>'alle Daten'!AI118-'alle Daten'!AG118</f>
        <v>7.2202166064981952E-3</v>
      </c>
      <c r="T118" s="107">
        <f>'alle Daten'!AL118</f>
        <v>0</v>
      </c>
      <c r="U118" s="106">
        <f>'alle Daten'!AM118</f>
        <v>0</v>
      </c>
      <c r="V118" s="108">
        <f>'alle Daten'!AM118-'alle Daten'!AK118</f>
        <v>0</v>
      </c>
    </row>
    <row r="119" spans="2:22" x14ac:dyDescent="0.2">
      <c r="B119" s="134" t="s">
        <v>268</v>
      </c>
      <c r="C119" s="133" t="s">
        <v>241</v>
      </c>
      <c r="D119" s="118" t="s">
        <v>242</v>
      </c>
      <c r="E119" s="104">
        <f>'alle Daten'!F119</f>
        <v>383</v>
      </c>
      <c r="F119" s="104">
        <f>'alle Daten'!J119</f>
        <v>149</v>
      </c>
      <c r="G119" s="106">
        <f>'alle Daten'!N119</f>
        <v>0.38903394255874674</v>
      </c>
      <c r="H119" s="105">
        <f>'alle Daten'!O119</f>
        <v>-7.8666315839186096E-2</v>
      </c>
      <c r="I119" s="104">
        <f>'alle Daten'!Q119</f>
        <v>1</v>
      </c>
      <c r="J119" s="141">
        <f>'alle Daten'!U119</f>
        <v>148</v>
      </c>
      <c r="K119" s="107">
        <f>'alle Daten'!Z119</f>
        <v>143</v>
      </c>
      <c r="L119" s="106">
        <f>'alle Daten'!AA119</f>
        <v>0.96621621621621623</v>
      </c>
      <c r="M119" s="108">
        <f>'alle Daten'!AA119-'alle Daten'!Y119</f>
        <v>8.843843843843846E-2</v>
      </c>
      <c r="N119" s="107">
        <f>'alle Daten'!AD119</f>
        <v>4</v>
      </c>
      <c r="O119" s="106">
        <f>'alle Daten'!AE119</f>
        <v>2.7027027027027029E-2</v>
      </c>
      <c r="P119" s="108">
        <f>'alle Daten'!AE119-'alle Daten'!AC119</f>
        <v>-9.519519519519519E-2</v>
      </c>
      <c r="Q119" s="107">
        <f>'alle Daten'!AH119</f>
        <v>1</v>
      </c>
      <c r="R119" s="106">
        <f>'alle Daten'!AI119</f>
        <v>6.7567567567567571E-3</v>
      </c>
      <c r="S119" s="203">
        <f>'alle Daten'!AI119-'alle Daten'!AG119</f>
        <v>6.7567567567567571E-3</v>
      </c>
      <c r="T119" s="107">
        <f>'alle Daten'!AL119</f>
        <v>0</v>
      </c>
      <c r="U119" s="106">
        <f>'alle Daten'!AM119</f>
        <v>0</v>
      </c>
      <c r="V119" s="108">
        <f>'alle Daten'!AM119-'alle Daten'!AK119</f>
        <v>0</v>
      </c>
    </row>
    <row r="120" spans="2:22" x14ac:dyDescent="0.2">
      <c r="B120" s="134" t="s">
        <v>268</v>
      </c>
      <c r="C120" s="133" t="s">
        <v>243</v>
      </c>
      <c r="D120" s="118" t="s">
        <v>244</v>
      </c>
      <c r="E120" s="104">
        <f>'alle Daten'!F120</f>
        <v>163</v>
      </c>
      <c r="F120" s="104">
        <f>'alle Daten'!J120</f>
        <v>72</v>
      </c>
      <c r="G120" s="106">
        <f>'alle Daten'!N120</f>
        <v>0.44171779141104295</v>
      </c>
      <c r="H120" s="105">
        <f>'alle Daten'!O120</f>
        <v>7.0460306381102844E-2</v>
      </c>
      <c r="I120" s="104">
        <f>'alle Daten'!Q120</f>
        <v>1</v>
      </c>
      <c r="J120" s="141">
        <f>'alle Daten'!U120</f>
        <v>71</v>
      </c>
      <c r="K120" s="107">
        <f>'alle Daten'!Z120</f>
        <v>32</v>
      </c>
      <c r="L120" s="106">
        <f>'alle Daten'!AA120</f>
        <v>0.45070422535211269</v>
      </c>
      <c r="M120" s="108">
        <f>'alle Daten'!AA120-'alle Daten'!Y120</f>
        <v>8.4037558685446045E-2</v>
      </c>
      <c r="N120" s="107">
        <f>'alle Daten'!AD120</f>
        <v>38</v>
      </c>
      <c r="O120" s="106">
        <f>'alle Daten'!AE120</f>
        <v>0.53521126760563376</v>
      </c>
      <c r="P120" s="108">
        <f>'alle Daten'!AE120-'alle Daten'!AC120</f>
        <v>-9.8122065727699548E-2</v>
      </c>
      <c r="Q120" s="107">
        <f>'alle Daten'!AH120</f>
        <v>1</v>
      </c>
      <c r="R120" s="106">
        <f>'alle Daten'!AI120</f>
        <v>1.4084507042253521E-2</v>
      </c>
      <c r="S120" s="203">
        <f>'alle Daten'!AI120-'alle Daten'!AG120</f>
        <v>1.4084507042253521E-2</v>
      </c>
      <c r="T120" s="107">
        <f>'alle Daten'!AL120</f>
        <v>0</v>
      </c>
      <c r="U120" s="106">
        <f>'alle Daten'!AM120</f>
        <v>0</v>
      </c>
      <c r="V120" s="108">
        <f>'alle Daten'!AM120-'alle Daten'!AK120</f>
        <v>0</v>
      </c>
    </row>
    <row r="121" spans="2:22" x14ac:dyDescent="0.2">
      <c r="B121" s="134" t="s">
        <v>268</v>
      </c>
      <c r="C121" s="133" t="s">
        <v>245</v>
      </c>
      <c r="D121" s="118" t="s">
        <v>246</v>
      </c>
      <c r="E121" s="104">
        <f>'alle Daten'!F121</f>
        <v>365</v>
      </c>
      <c r="F121" s="104">
        <f>'alle Daten'!J121</f>
        <v>189</v>
      </c>
      <c r="G121" s="106">
        <f>'alle Daten'!N121</f>
        <v>0.51780821917808217</v>
      </c>
      <c r="H121" s="105">
        <f>'alle Daten'!O121</f>
        <v>3.682995830851693E-2</v>
      </c>
      <c r="I121" s="104">
        <f>'alle Daten'!Q121</f>
        <v>4</v>
      </c>
      <c r="J121" s="141">
        <f>'alle Daten'!U121</f>
        <v>185</v>
      </c>
      <c r="K121" s="107">
        <f>'alle Daten'!Z121</f>
        <v>94</v>
      </c>
      <c r="L121" s="106">
        <f>'alle Daten'!AA121</f>
        <v>0.50810810810810814</v>
      </c>
      <c r="M121" s="108">
        <f>'alle Daten'!AA121-'alle Daten'!Y121</f>
        <v>-6.3427589439150056E-3</v>
      </c>
      <c r="N121" s="107">
        <f>'alle Daten'!AD121</f>
        <v>87</v>
      </c>
      <c r="O121" s="106">
        <f>'alle Daten'!AE121</f>
        <v>0.4702702702702703</v>
      </c>
      <c r="P121" s="108">
        <f>'alle Daten'!AE121-'alle Daten'!AC121</f>
        <v>-1.5278862677706562E-2</v>
      </c>
      <c r="Q121" s="107">
        <f>'alle Daten'!AH121</f>
        <v>4</v>
      </c>
      <c r="R121" s="106">
        <f>'alle Daten'!AI121</f>
        <v>2.1621621621621623E-2</v>
      </c>
      <c r="S121" s="203">
        <f>'alle Daten'!AI121-'alle Daten'!AG121</f>
        <v>2.1621621621621623E-2</v>
      </c>
      <c r="T121" s="107">
        <f>'alle Daten'!AL121</f>
        <v>0</v>
      </c>
      <c r="U121" s="106">
        <f>'alle Daten'!AM121</f>
        <v>0</v>
      </c>
      <c r="V121" s="108">
        <f>'alle Daten'!AM121-'alle Daten'!AK121</f>
        <v>0</v>
      </c>
    </row>
    <row r="122" spans="2:22" x14ac:dyDescent="0.2">
      <c r="B122" s="134" t="s">
        <v>268</v>
      </c>
      <c r="C122" s="133" t="s">
        <v>247</v>
      </c>
      <c r="D122" s="118" t="s">
        <v>248</v>
      </c>
      <c r="E122" s="104">
        <f>'alle Daten'!F122</f>
        <v>111</v>
      </c>
      <c r="F122" s="104">
        <f>'alle Daten'!J122</f>
        <v>53</v>
      </c>
      <c r="G122" s="106">
        <f>'alle Daten'!N122</f>
        <v>0.47747747747747749</v>
      </c>
      <c r="H122" s="105">
        <f>'alle Daten'!O122</f>
        <v>9.9699699699699718E-2</v>
      </c>
      <c r="I122" s="104">
        <f>'alle Daten'!Q122</f>
        <v>0</v>
      </c>
      <c r="J122" s="141">
        <f>'alle Daten'!U122</f>
        <v>53</v>
      </c>
      <c r="K122" s="107">
        <f>'alle Daten'!Z122</f>
        <v>41</v>
      </c>
      <c r="L122" s="106">
        <f>'alle Daten'!AA122</f>
        <v>0.77358490566037741</v>
      </c>
      <c r="M122" s="108">
        <f>'alle Daten'!AA122-'alle Daten'!Y122</f>
        <v>5.3584905660377435E-2</v>
      </c>
      <c r="N122" s="107">
        <f>'alle Daten'!AD122</f>
        <v>10</v>
      </c>
      <c r="O122" s="106">
        <f>'alle Daten'!AE122</f>
        <v>0.18867924528301888</v>
      </c>
      <c r="P122" s="108">
        <f>'alle Daten'!AE122-'alle Daten'!AC122</f>
        <v>-9.1320754716981145E-2</v>
      </c>
      <c r="Q122" s="107">
        <f>'alle Daten'!AH122</f>
        <v>2</v>
      </c>
      <c r="R122" s="106">
        <f>'alle Daten'!AI122</f>
        <v>3.7735849056603772E-2</v>
      </c>
      <c r="S122" s="203">
        <f>'alle Daten'!AI122-'alle Daten'!AG122</f>
        <v>3.7735849056603772E-2</v>
      </c>
      <c r="T122" s="107">
        <f>'alle Daten'!AL122</f>
        <v>0</v>
      </c>
      <c r="U122" s="106">
        <f>'alle Daten'!AM122</f>
        <v>0</v>
      </c>
      <c r="V122" s="108">
        <f>'alle Daten'!AM122-'alle Daten'!AK122</f>
        <v>0</v>
      </c>
    </row>
    <row r="123" spans="2:22" x14ac:dyDescent="0.2">
      <c r="B123" s="134" t="s">
        <v>268</v>
      </c>
      <c r="C123" s="133" t="s">
        <v>249</v>
      </c>
      <c r="D123" s="118" t="s">
        <v>250</v>
      </c>
      <c r="E123" s="104">
        <f>'alle Daten'!F123</f>
        <v>133</v>
      </c>
      <c r="F123" s="104">
        <f>'alle Daten'!J123</f>
        <v>64</v>
      </c>
      <c r="G123" s="106">
        <f>'alle Daten'!N123</f>
        <v>0.48120300751879697</v>
      </c>
      <c r="H123" s="105">
        <f>'alle Daten'!O123</f>
        <v>-0.20674025489255055</v>
      </c>
      <c r="I123" s="104">
        <f>'alle Daten'!Q123</f>
        <v>2</v>
      </c>
      <c r="J123" s="141">
        <f>'alle Daten'!U123</f>
        <v>62</v>
      </c>
      <c r="K123" s="107">
        <f>'alle Daten'!Z123</f>
        <v>45</v>
      </c>
      <c r="L123" s="106">
        <f>'alle Daten'!AA123</f>
        <v>0.72580645161290325</v>
      </c>
      <c r="M123" s="108">
        <f>'alle Daten'!AA123-'alle Daten'!Y123</f>
        <v>8.6631193880944535E-2</v>
      </c>
      <c r="N123" s="107">
        <f>'alle Daten'!AD123</f>
        <v>16</v>
      </c>
      <c r="O123" s="106">
        <f>'alle Daten'!AE123</f>
        <v>0.25806451612903225</v>
      </c>
      <c r="P123" s="108">
        <f>'alle Daten'!AE123-'alle Daten'!AC123</f>
        <v>-0.10276022613900898</v>
      </c>
      <c r="Q123" s="107">
        <f>'alle Daten'!AH123</f>
        <v>1</v>
      </c>
      <c r="R123" s="106">
        <f>'alle Daten'!AI123</f>
        <v>1.6129032258064516E-2</v>
      </c>
      <c r="S123" s="203">
        <f>'alle Daten'!AI123-'alle Daten'!AG123</f>
        <v>1.6129032258064516E-2</v>
      </c>
      <c r="T123" s="107">
        <f>'alle Daten'!AL123</f>
        <v>0</v>
      </c>
      <c r="U123" s="106">
        <f>'alle Daten'!AM123</f>
        <v>0</v>
      </c>
      <c r="V123" s="108">
        <f>'alle Daten'!AM123-'alle Daten'!AK123</f>
        <v>0</v>
      </c>
    </row>
    <row r="124" spans="2:22" x14ac:dyDescent="0.2">
      <c r="B124" s="134" t="s">
        <v>268</v>
      </c>
      <c r="C124" s="133" t="s">
        <v>251</v>
      </c>
      <c r="D124" s="118" t="s">
        <v>252</v>
      </c>
      <c r="E124" s="104">
        <f>'alle Daten'!F124</f>
        <v>518</v>
      </c>
      <c r="F124" s="104">
        <f>'alle Daten'!J124</f>
        <v>179</v>
      </c>
      <c r="G124" s="106">
        <f>'alle Daten'!N124</f>
        <v>0.34555984555984554</v>
      </c>
      <c r="H124" s="105">
        <f>'alle Daten'!O124</f>
        <v>-6.9881330910742723E-2</v>
      </c>
      <c r="I124" s="104">
        <f>'alle Daten'!Q124</f>
        <v>1</v>
      </c>
      <c r="J124" s="141">
        <f>'alle Daten'!U124</f>
        <v>178</v>
      </c>
      <c r="K124" s="107">
        <f>'alle Daten'!Z124</f>
        <v>95</v>
      </c>
      <c r="L124" s="106">
        <f>'alle Daten'!AA124</f>
        <v>0.5337078651685393</v>
      </c>
      <c r="M124" s="108">
        <f>'alle Daten'!AA124-'alle Daten'!Y124</f>
        <v>-3.3256420545746401E-2</v>
      </c>
      <c r="N124" s="107">
        <f>'alle Daten'!AD124</f>
        <v>75</v>
      </c>
      <c r="O124" s="106">
        <f>'alle Daten'!AE124</f>
        <v>0.42134831460674155</v>
      </c>
      <c r="P124" s="108">
        <f>'alle Daten'!AE124-'alle Daten'!AC124</f>
        <v>-1.1687399678972754E-2</v>
      </c>
      <c r="Q124" s="107">
        <f>'alle Daten'!AH124</f>
        <v>8</v>
      </c>
      <c r="R124" s="106">
        <f>'alle Daten'!AI124</f>
        <v>4.49438202247191E-2</v>
      </c>
      <c r="S124" s="203">
        <f>'alle Daten'!AI124-'alle Daten'!AG124</f>
        <v>4.49438202247191E-2</v>
      </c>
      <c r="T124" s="107">
        <f>'alle Daten'!AL124</f>
        <v>0</v>
      </c>
      <c r="U124" s="106">
        <f>'alle Daten'!AM124</f>
        <v>0</v>
      </c>
      <c r="V124" s="108">
        <f>'alle Daten'!AM124-'alle Daten'!AK124</f>
        <v>0</v>
      </c>
    </row>
    <row r="125" spans="2:22" x14ac:dyDescent="0.2">
      <c r="B125" s="134" t="s">
        <v>268</v>
      </c>
      <c r="C125" s="133" t="s">
        <v>253</v>
      </c>
      <c r="D125" s="118" t="s">
        <v>254</v>
      </c>
      <c r="E125" s="104">
        <f>'alle Daten'!F125</f>
        <v>270</v>
      </c>
      <c r="F125" s="104">
        <f>'alle Daten'!J125</f>
        <v>123</v>
      </c>
      <c r="G125" s="106">
        <f>'alle Daten'!N125</f>
        <v>0.45555555555555555</v>
      </c>
      <c r="H125" s="105">
        <f>'alle Daten'!O125</f>
        <v>-2.2558922558922556E-2</v>
      </c>
      <c r="I125" s="104">
        <f>'alle Daten'!Q125</f>
        <v>3</v>
      </c>
      <c r="J125" s="141">
        <f>'alle Daten'!U125</f>
        <v>120</v>
      </c>
      <c r="K125" s="107">
        <f>'alle Daten'!Z125</f>
        <v>108</v>
      </c>
      <c r="L125" s="106">
        <f>'alle Daten'!AA125</f>
        <v>0.9</v>
      </c>
      <c r="M125" s="108">
        <f>'alle Daten'!AA125-'alle Daten'!Y125</f>
        <v>0.22142857142857142</v>
      </c>
      <c r="N125" s="107">
        <f>'alle Daten'!AD125</f>
        <v>9</v>
      </c>
      <c r="O125" s="106">
        <f>'alle Daten'!AE125</f>
        <v>7.4999999999999997E-2</v>
      </c>
      <c r="P125" s="108">
        <f>'alle Daten'!AE125-'alle Daten'!AC125</f>
        <v>-0.24642857142857144</v>
      </c>
      <c r="Q125" s="107">
        <f>'alle Daten'!AH125</f>
        <v>3</v>
      </c>
      <c r="R125" s="106">
        <f>'alle Daten'!AI125</f>
        <v>2.5000000000000001E-2</v>
      </c>
      <c r="S125" s="203">
        <f>'alle Daten'!AI125-'alle Daten'!AG125</f>
        <v>2.5000000000000001E-2</v>
      </c>
      <c r="T125" s="107">
        <f>'alle Daten'!AL125</f>
        <v>0</v>
      </c>
      <c r="U125" s="106">
        <f>'alle Daten'!AM125</f>
        <v>0</v>
      </c>
      <c r="V125" s="108">
        <f>'alle Daten'!AM125-'alle Daten'!AK125</f>
        <v>0</v>
      </c>
    </row>
    <row r="126" spans="2:22" x14ac:dyDescent="0.2">
      <c r="B126" s="134" t="s">
        <v>268</v>
      </c>
      <c r="C126" s="133" t="s">
        <v>255</v>
      </c>
      <c r="D126" s="118" t="s">
        <v>256</v>
      </c>
      <c r="E126" s="104">
        <f>'alle Daten'!F126</f>
        <v>681</v>
      </c>
      <c r="F126" s="104">
        <f>'alle Daten'!J126</f>
        <v>184</v>
      </c>
      <c r="G126" s="106">
        <f>'alle Daten'!N126</f>
        <v>0.27019089574155652</v>
      </c>
      <c r="H126" s="105">
        <f>'alle Daten'!O126</f>
        <v>-3.9793784287176504E-3</v>
      </c>
      <c r="I126" s="104">
        <f>'alle Daten'!Q126</f>
        <v>0</v>
      </c>
      <c r="J126" s="141">
        <f>'alle Daten'!U126</f>
        <v>184</v>
      </c>
      <c r="K126" s="107">
        <f>'alle Daten'!Z126</f>
        <v>142</v>
      </c>
      <c r="L126" s="106">
        <f>'alle Daten'!AA126</f>
        <v>0.77173913043478259</v>
      </c>
      <c r="M126" s="108">
        <f>'alle Daten'!AA126-'alle Daten'!Y126</f>
        <v>0.1980549199084668</v>
      </c>
      <c r="N126" s="107">
        <f>'alle Daten'!AD126</f>
        <v>40</v>
      </c>
      <c r="O126" s="106">
        <f>'alle Daten'!AE126</f>
        <v>0.21739130434782608</v>
      </c>
      <c r="P126" s="108">
        <f>'alle Daten'!AE126-'alle Daten'!AC126</f>
        <v>-0.20892448512585812</v>
      </c>
      <c r="Q126" s="107">
        <f>'alle Daten'!AH126</f>
        <v>2</v>
      </c>
      <c r="R126" s="106">
        <f>'alle Daten'!AI126</f>
        <v>1.0869565217391304E-2</v>
      </c>
      <c r="S126" s="203">
        <f>'alle Daten'!AI126-'alle Daten'!AG126</f>
        <v>1.0869565217391304E-2</v>
      </c>
      <c r="T126" s="107">
        <f>'alle Daten'!AL126</f>
        <v>0</v>
      </c>
      <c r="U126" s="106">
        <f>'alle Daten'!AM126</f>
        <v>0</v>
      </c>
      <c r="V126" s="108">
        <f>'alle Daten'!AM126-'alle Daten'!AK126</f>
        <v>0</v>
      </c>
    </row>
    <row r="127" spans="2:22" x14ac:dyDescent="0.2">
      <c r="B127" s="134" t="s">
        <v>268</v>
      </c>
      <c r="C127" s="133" t="s">
        <v>257</v>
      </c>
      <c r="D127" s="118" t="s">
        <v>258</v>
      </c>
      <c r="E127" s="104">
        <f>'alle Daten'!F127</f>
        <v>348</v>
      </c>
      <c r="F127" s="104">
        <f>'alle Daten'!J127</f>
        <v>132</v>
      </c>
      <c r="G127" s="106">
        <f>'alle Daten'!N127</f>
        <v>0.37931034482758619</v>
      </c>
      <c r="H127" s="105">
        <f>'alle Daten'!O127</f>
        <v>-4.5092838196286511E-2</v>
      </c>
      <c r="I127" s="104">
        <f>'alle Daten'!Q127</f>
        <v>4</v>
      </c>
      <c r="J127" s="141">
        <f>'alle Daten'!U127</f>
        <v>128</v>
      </c>
      <c r="K127" s="107">
        <f>'alle Daten'!Z127</f>
        <v>96</v>
      </c>
      <c r="L127" s="106">
        <f>'alle Daten'!AA127</f>
        <v>0.75</v>
      </c>
      <c r="M127" s="108">
        <f>'alle Daten'!AA127-'alle Daten'!Y127</f>
        <v>-2.070063694267521E-2</v>
      </c>
      <c r="N127" s="107">
        <f>'alle Daten'!AD127</f>
        <v>28</v>
      </c>
      <c r="O127" s="106">
        <f>'alle Daten'!AE127</f>
        <v>0.21875</v>
      </c>
      <c r="P127" s="108">
        <f>'alle Daten'!AE127-'alle Daten'!AC127</f>
        <v>-1.0549363057324845E-2</v>
      </c>
      <c r="Q127" s="107">
        <f>'alle Daten'!AH127</f>
        <v>4</v>
      </c>
      <c r="R127" s="106">
        <f>'alle Daten'!AI127</f>
        <v>3.125E-2</v>
      </c>
      <c r="S127" s="203">
        <f>'alle Daten'!AI127-'alle Daten'!AG127</f>
        <v>3.125E-2</v>
      </c>
      <c r="T127" s="107">
        <f>'alle Daten'!AL127</f>
        <v>0</v>
      </c>
      <c r="U127" s="106">
        <f>'alle Daten'!AM127</f>
        <v>0</v>
      </c>
      <c r="V127" s="108">
        <f>'alle Daten'!AM127-'alle Daten'!AK127</f>
        <v>0</v>
      </c>
    </row>
    <row r="128" spans="2:22" x14ac:dyDescent="0.2">
      <c r="B128" s="134" t="s">
        <v>268</v>
      </c>
      <c r="C128" s="133" t="s">
        <v>259</v>
      </c>
      <c r="D128" s="118" t="s">
        <v>260</v>
      </c>
      <c r="E128" s="104">
        <f>'alle Daten'!F128</f>
        <v>620</v>
      </c>
      <c r="F128" s="104">
        <f>'alle Daten'!J128</f>
        <v>365</v>
      </c>
      <c r="G128" s="106">
        <f>'alle Daten'!N128</f>
        <v>0.58870967741935487</v>
      </c>
      <c r="H128" s="105">
        <f>'alle Daten'!O128</f>
        <v>0.18537634408602155</v>
      </c>
      <c r="I128" s="104">
        <f>'alle Daten'!Q128</f>
        <v>2</v>
      </c>
      <c r="J128" s="141">
        <f>'alle Daten'!U128</f>
        <v>363</v>
      </c>
      <c r="K128" s="107">
        <f>'alle Daten'!Z128</f>
        <v>317</v>
      </c>
      <c r="L128" s="106">
        <f>'alle Daten'!AA128</f>
        <v>0.8732782369146006</v>
      </c>
      <c r="M128" s="108">
        <f>'alle Daten'!AA128-'alle Daten'!Y128</f>
        <v>0.115956061182383</v>
      </c>
      <c r="N128" s="107">
        <f>'alle Daten'!AD128</f>
        <v>44</v>
      </c>
      <c r="O128" s="106">
        <f>'alle Daten'!AE128</f>
        <v>0.12121212121212122</v>
      </c>
      <c r="P128" s="108">
        <f>'alle Daten'!AE128-'alle Daten'!AC128</f>
        <v>-0.12146570305566121</v>
      </c>
      <c r="Q128" s="107">
        <f>'alle Daten'!AH128</f>
        <v>2</v>
      </c>
      <c r="R128" s="106">
        <f>'alle Daten'!AI128</f>
        <v>5.5096418732782371E-3</v>
      </c>
      <c r="S128" s="203">
        <f>'alle Daten'!AI128-'alle Daten'!AG128</f>
        <v>5.5096418732782371E-3</v>
      </c>
      <c r="T128" s="107">
        <f>'alle Daten'!AL128</f>
        <v>0</v>
      </c>
      <c r="U128" s="106">
        <f>'alle Daten'!AM128</f>
        <v>0</v>
      </c>
      <c r="V128" s="108">
        <f>'alle Daten'!AM128-'alle Daten'!AK128</f>
        <v>0</v>
      </c>
    </row>
    <row r="129" spans="2:22" x14ac:dyDescent="0.2">
      <c r="B129" s="134" t="s">
        <v>268</v>
      </c>
      <c r="C129" s="133" t="s">
        <v>261</v>
      </c>
      <c r="D129" s="118" t="s">
        <v>262</v>
      </c>
      <c r="E129" s="104">
        <f>'alle Daten'!F129</f>
        <v>178</v>
      </c>
      <c r="F129" s="104">
        <f>'alle Daten'!J129</f>
        <v>93</v>
      </c>
      <c r="G129" s="106">
        <f>'alle Daten'!N129</f>
        <v>0.52247191011235961</v>
      </c>
      <c r="H129" s="105">
        <f>'alle Daten'!O129</f>
        <v>-0.17554789186783837</v>
      </c>
      <c r="I129" s="104">
        <f>'alle Daten'!Q129</f>
        <v>3</v>
      </c>
      <c r="J129" s="141">
        <f>'alle Daten'!U129</f>
        <v>90</v>
      </c>
      <c r="K129" s="107">
        <f>'alle Daten'!Z129</f>
        <v>47</v>
      </c>
      <c r="L129" s="106">
        <f>'alle Daten'!AA129</f>
        <v>0.52222222222222225</v>
      </c>
      <c r="M129" s="108">
        <f>'alle Daten'!AA129-'alle Daten'!Y129</f>
        <v>-0.11349206349206342</v>
      </c>
      <c r="N129" s="107">
        <f>'alle Daten'!AD129</f>
        <v>40</v>
      </c>
      <c r="O129" s="106">
        <f>'alle Daten'!AE129</f>
        <v>0.44444444444444442</v>
      </c>
      <c r="P129" s="108">
        <f>'alle Daten'!AE129-'alle Daten'!AC129</f>
        <v>8.0158730158730152E-2</v>
      </c>
      <c r="Q129" s="107">
        <f>'alle Daten'!AH129</f>
        <v>3</v>
      </c>
      <c r="R129" s="106">
        <f>'alle Daten'!AI129</f>
        <v>3.3333333333333333E-2</v>
      </c>
      <c r="S129" s="203">
        <f>'alle Daten'!AI129-'alle Daten'!AG129</f>
        <v>3.3333333333333333E-2</v>
      </c>
      <c r="T129" s="107">
        <f>'alle Daten'!AL129</f>
        <v>0</v>
      </c>
      <c r="U129" s="106">
        <f>'alle Daten'!AM129</f>
        <v>0</v>
      </c>
      <c r="V129" s="108">
        <f>'alle Daten'!AM129-'alle Daten'!AK129</f>
        <v>0</v>
      </c>
    </row>
    <row r="130" spans="2:22" x14ac:dyDescent="0.2">
      <c r="B130" s="134" t="s">
        <v>268</v>
      </c>
      <c r="C130" s="133" t="s">
        <v>263</v>
      </c>
      <c r="D130" s="118" t="s">
        <v>264</v>
      </c>
      <c r="E130" s="104">
        <f>'alle Daten'!F130</f>
        <v>662</v>
      </c>
      <c r="F130" s="104">
        <f>'alle Daten'!J130</f>
        <v>347</v>
      </c>
      <c r="G130" s="106">
        <f>'alle Daten'!N130</f>
        <v>0.52416918429003023</v>
      </c>
      <c r="H130" s="105">
        <f>'alle Daten'!O130</f>
        <v>0.11520559885585657</v>
      </c>
      <c r="I130" s="104">
        <f>'alle Daten'!Q130</f>
        <v>2</v>
      </c>
      <c r="J130" s="141">
        <f>'alle Daten'!U130</f>
        <v>345</v>
      </c>
      <c r="K130" s="107">
        <f>'alle Daten'!Z130</f>
        <v>257</v>
      </c>
      <c r="L130" s="106">
        <f>'alle Daten'!AA130</f>
        <v>0.74492753623188401</v>
      </c>
      <c r="M130" s="108">
        <f>'alle Daten'!AA130-'alle Daten'!Y130</f>
        <v>-8.3743792439444631E-2</v>
      </c>
      <c r="N130" s="107">
        <f>'alle Daten'!AD130</f>
        <v>88</v>
      </c>
      <c r="O130" s="106">
        <f>'alle Daten'!AE130</f>
        <v>0.25507246376811593</v>
      </c>
      <c r="P130" s="108">
        <f>'alle Daten'!AE130-'alle Daten'!AC130</f>
        <v>8.3743792439444603E-2</v>
      </c>
      <c r="Q130" s="107">
        <f>'alle Daten'!AH130</f>
        <v>0</v>
      </c>
      <c r="R130" s="106">
        <f>'alle Daten'!AI130</f>
        <v>0</v>
      </c>
      <c r="S130" s="203">
        <f>'alle Daten'!AI130-'alle Daten'!AG130</f>
        <v>0</v>
      </c>
      <c r="T130" s="107">
        <f>'alle Daten'!AL130</f>
        <v>0</v>
      </c>
      <c r="U130" s="106">
        <f>'alle Daten'!AM130</f>
        <v>0</v>
      </c>
      <c r="V130" s="108">
        <f>'alle Daten'!AM130-'alle Daten'!AK130</f>
        <v>0</v>
      </c>
    </row>
    <row r="131" spans="2:22" x14ac:dyDescent="0.2">
      <c r="B131" s="134" t="s">
        <v>268</v>
      </c>
      <c r="C131" s="133" t="s">
        <v>265</v>
      </c>
      <c r="D131" s="118" t="s">
        <v>266</v>
      </c>
      <c r="E131" s="104">
        <f>'alle Daten'!F131</f>
        <v>241</v>
      </c>
      <c r="F131" s="104">
        <f>'alle Daten'!J131</f>
        <v>127</v>
      </c>
      <c r="G131" s="106">
        <f>'alle Daten'!N131</f>
        <v>0.52697095435684649</v>
      </c>
      <c r="H131" s="105">
        <f>'alle Daten'!O131</f>
        <v>0.1192786466645388</v>
      </c>
      <c r="I131" s="104">
        <f>'alle Daten'!Q131</f>
        <v>3</v>
      </c>
      <c r="J131" s="141">
        <f>'alle Daten'!U131</f>
        <v>124</v>
      </c>
      <c r="K131" s="107">
        <f>'alle Daten'!Z131</f>
        <v>83</v>
      </c>
      <c r="L131" s="106">
        <f>'alle Daten'!AA131</f>
        <v>0.66935483870967738</v>
      </c>
      <c r="M131" s="108">
        <f>'alle Daten'!AA131-'alle Daten'!Y131</f>
        <v>8.9774802191113778E-3</v>
      </c>
      <c r="N131" s="107">
        <f>'alle Daten'!AD131</f>
        <v>38</v>
      </c>
      <c r="O131" s="106">
        <f>'alle Daten'!AE131</f>
        <v>0.30645161290322581</v>
      </c>
      <c r="P131" s="108">
        <f>'alle Daten'!AE131-'alle Daten'!AC131</f>
        <v>-3.3171028606208131E-2</v>
      </c>
      <c r="Q131" s="107">
        <f>'alle Daten'!AH131</f>
        <v>3</v>
      </c>
      <c r="R131" s="106">
        <f>'alle Daten'!AI131</f>
        <v>2.4193548387096774E-2</v>
      </c>
      <c r="S131" s="203">
        <f>'alle Daten'!AI131-'alle Daten'!AG131</f>
        <v>2.4193548387096774E-2</v>
      </c>
      <c r="T131" s="107">
        <f>'alle Daten'!AL131</f>
        <v>0</v>
      </c>
      <c r="U131" s="106">
        <f>'alle Daten'!AM131</f>
        <v>0</v>
      </c>
      <c r="V131" s="108">
        <f>'alle Daten'!AM131-'alle Daten'!AK131</f>
        <v>0</v>
      </c>
    </row>
    <row r="132" spans="2:22" x14ac:dyDescent="0.2">
      <c r="B132" s="134" t="s">
        <v>268</v>
      </c>
      <c r="C132" s="133" t="s">
        <v>267</v>
      </c>
      <c r="D132" s="118" t="s">
        <v>268</v>
      </c>
      <c r="E132" s="104">
        <f>'alle Daten'!F132</f>
        <v>353</v>
      </c>
      <c r="F132" s="104">
        <f>'alle Daten'!J132</f>
        <v>132</v>
      </c>
      <c r="G132" s="106">
        <f>'alle Daten'!N132</f>
        <v>0.37393767705382436</v>
      </c>
      <c r="H132" s="105">
        <f>'alle Daten'!O132</f>
        <v>0.14866295177909908</v>
      </c>
      <c r="I132" s="104">
        <f>'alle Daten'!Q132</f>
        <v>1</v>
      </c>
      <c r="J132" s="141">
        <f>'alle Daten'!U132</f>
        <v>131</v>
      </c>
      <c r="K132" s="107">
        <f>'alle Daten'!Z132</f>
        <v>114</v>
      </c>
      <c r="L132" s="106">
        <f>'alle Daten'!AA132</f>
        <v>0.87022900763358779</v>
      </c>
      <c r="M132" s="108">
        <f>'alle Daten'!AA132-'alle Daten'!Y132</f>
        <v>8.0105550843464379E-2</v>
      </c>
      <c r="N132" s="107">
        <f>'alle Daten'!AD132</f>
        <v>14</v>
      </c>
      <c r="O132" s="106">
        <f>'alle Daten'!AE132</f>
        <v>0.10687022900763359</v>
      </c>
      <c r="P132" s="108">
        <f>'alle Daten'!AE132-'alle Daten'!AC132</f>
        <v>-0.10300631420224295</v>
      </c>
      <c r="Q132" s="107">
        <f>'alle Daten'!AH132</f>
        <v>3</v>
      </c>
      <c r="R132" s="106">
        <f>'alle Daten'!AI132</f>
        <v>2.2900763358778626E-2</v>
      </c>
      <c r="S132" s="203">
        <f>'alle Daten'!AI132-'alle Daten'!AG132</f>
        <v>2.2900763358778626E-2</v>
      </c>
      <c r="T132" s="107">
        <f>'alle Daten'!AL132</f>
        <v>0</v>
      </c>
      <c r="U132" s="106">
        <f>'alle Daten'!AM132</f>
        <v>0</v>
      </c>
      <c r="V132" s="108">
        <f>'alle Daten'!AM132-'alle Daten'!AK132</f>
        <v>0</v>
      </c>
    </row>
    <row r="133" spans="2:22" x14ac:dyDescent="0.2">
      <c r="B133" s="134" t="s">
        <v>268</v>
      </c>
      <c r="C133" s="133" t="s">
        <v>269</v>
      </c>
      <c r="D133" s="118" t="s">
        <v>270</v>
      </c>
      <c r="E133" s="104">
        <f>'alle Daten'!F133</f>
        <v>631</v>
      </c>
      <c r="F133" s="104">
        <f>'alle Daten'!J133</f>
        <v>179</v>
      </c>
      <c r="G133" s="106">
        <f>'alle Daten'!N133</f>
        <v>0.28367670364500791</v>
      </c>
      <c r="H133" s="105">
        <f>'alle Daten'!O133</f>
        <v>-2.7747396511486611E-2</v>
      </c>
      <c r="I133" s="104">
        <f>'alle Daten'!Q133</f>
        <v>1</v>
      </c>
      <c r="J133" s="141">
        <f>'alle Daten'!U133</f>
        <v>178</v>
      </c>
      <c r="K133" s="107">
        <f>'alle Daten'!Z133</f>
        <v>146</v>
      </c>
      <c r="L133" s="106">
        <f>'alle Daten'!AA133</f>
        <v>0.8202247191011236</v>
      </c>
      <c r="M133" s="108">
        <f>'alle Daten'!AA133-'alle Daten'!Y133</f>
        <v>0.11104104563173589</v>
      </c>
      <c r="N133" s="107">
        <f>'alle Daten'!AD133</f>
        <v>29</v>
      </c>
      <c r="O133" s="106">
        <f>'alle Daten'!AE133</f>
        <v>0.16292134831460675</v>
      </c>
      <c r="P133" s="108">
        <f>'alle Daten'!AE133-'alle Daten'!AC133</f>
        <v>-0.12789497821600548</v>
      </c>
      <c r="Q133" s="107">
        <f>'alle Daten'!AH133</f>
        <v>3</v>
      </c>
      <c r="R133" s="106">
        <f>'alle Daten'!AI133</f>
        <v>1.6853932584269662E-2</v>
      </c>
      <c r="S133" s="203">
        <f>'alle Daten'!AI133-'alle Daten'!AG133</f>
        <v>1.6853932584269662E-2</v>
      </c>
      <c r="T133" s="107">
        <f>'alle Daten'!AL133</f>
        <v>0</v>
      </c>
      <c r="U133" s="106">
        <f>'alle Daten'!AM133</f>
        <v>0</v>
      </c>
      <c r="V133" s="108">
        <f>'alle Daten'!AM133-'alle Daten'!AK133</f>
        <v>0</v>
      </c>
    </row>
    <row r="134" spans="2:22" x14ac:dyDescent="0.2">
      <c r="B134" s="134" t="s">
        <v>268</v>
      </c>
      <c r="C134" s="133" t="s">
        <v>271</v>
      </c>
      <c r="D134" s="118" t="s">
        <v>272</v>
      </c>
      <c r="E134" s="104">
        <f>'alle Daten'!F134</f>
        <v>297</v>
      </c>
      <c r="F134" s="104">
        <f>'alle Daten'!J134</f>
        <v>160</v>
      </c>
      <c r="G134" s="106">
        <f>'alle Daten'!N134</f>
        <v>0.53872053872053871</v>
      </c>
      <c r="H134" s="105">
        <f>'alle Daten'!O134</f>
        <v>-0.12165681977002729</v>
      </c>
      <c r="I134" s="104">
        <f>'alle Daten'!Q134</f>
        <v>4</v>
      </c>
      <c r="J134" s="141">
        <f>'alle Daten'!U134</f>
        <v>156</v>
      </c>
      <c r="K134" s="107">
        <f>'alle Daten'!Z134</f>
        <v>81</v>
      </c>
      <c r="L134" s="106">
        <f>'alle Daten'!AA134</f>
        <v>0.51923076923076927</v>
      </c>
      <c r="M134" s="108">
        <f>'alle Daten'!AA134-'alle Daten'!Y134</f>
        <v>0.1564856711915536</v>
      </c>
      <c r="N134" s="107">
        <f>'alle Daten'!AD134</f>
        <v>71</v>
      </c>
      <c r="O134" s="106">
        <f>'alle Daten'!AE134</f>
        <v>0.45512820512820512</v>
      </c>
      <c r="P134" s="108">
        <f>'alle Daten'!AE134-'alle Daten'!AC134</f>
        <v>-0.18212669683257915</v>
      </c>
      <c r="Q134" s="107">
        <f>'alle Daten'!AH134</f>
        <v>4</v>
      </c>
      <c r="R134" s="106">
        <f>'alle Daten'!AI134</f>
        <v>2.564102564102564E-2</v>
      </c>
      <c r="S134" s="203">
        <f>'alle Daten'!AI134-'alle Daten'!AG134</f>
        <v>2.564102564102564E-2</v>
      </c>
      <c r="T134" s="107">
        <f>'alle Daten'!AL134</f>
        <v>0</v>
      </c>
      <c r="U134" s="106">
        <f>'alle Daten'!AM134</f>
        <v>0</v>
      </c>
      <c r="V134" s="108">
        <f>'alle Daten'!AM134-'alle Daten'!AK134</f>
        <v>0</v>
      </c>
    </row>
    <row r="135" spans="2:22" x14ac:dyDescent="0.2">
      <c r="B135" s="134" t="s">
        <v>268</v>
      </c>
      <c r="C135" s="133" t="s">
        <v>273</v>
      </c>
      <c r="D135" s="118" t="s">
        <v>274</v>
      </c>
      <c r="E135" s="104">
        <f>'alle Daten'!F135</f>
        <v>154</v>
      </c>
      <c r="F135" s="104">
        <f>'alle Daten'!J135</f>
        <v>46</v>
      </c>
      <c r="G135" s="106">
        <f>'alle Daten'!N135</f>
        <v>0.29870129870129869</v>
      </c>
      <c r="H135" s="105">
        <f>'alle Daten'!O135</f>
        <v>-8.0609046126287498E-2</v>
      </c>
      <c r="I135" s="104">
        <f>'alle Daten'!Q135</f>
        <v>1</v>
      </c>
      <c r="J135" s="141">
        <f>'alle Daten'!U135</f>
        <v>45</v>
      </c>
      <c r="K135" s="107">
        <f>'alle Daten'!Z135</f>
        <v>40</v>
      </c>
      <c r="L135" s="106">
        <f>'alle Daten'!AA135</f>
        <v>0.88888888888888884</v>
      </c>
      <c r="M135" s="108">
        <f>'alle Daten'!AA135-'alle Daten'!Y135</f>
        <v>-3.298611111111116E-2</v>
      </c>
      <c r="N135" s="107">
        <f>'alle Daten'!AD135</f>
        <v>4</v>
      </c>
      <c r="O135" s="106">
        <f>'alle Daten'!AE135</f>
        <v>8.8888888888888892E-2</v>
      </c>
      <c r="P135" s="108">
        <f>'alle Daten'!AE135-'alle Daten'!AC135</f>
        <v>1.0763888888888892E-2</v>
      </c>
      <c r="Q135" s="107">
        <f>'alle Daten'!AH135</f>
        <v>1</v>
      </c>
      <c r="R135" s="106">
        <f>'alle Daten'!AI135</f>
        <v>2.2222222222222223E-2</v>
      </c>
      <c r="S135" s="203">
        <f>'alle Daten'!AI135-'alle Daten'!AG135</f>
        <v>2.2222222222222223E-2</v>
      </c>
      <c r="T135" s="107">
        <f>'alle Daten'!AL135</f>
        <v>0</v>
      </c>
      <c r="U135" s="106">
        <f>'alle Daten'!AM135</f>
        <v>0</v>
      </c>
      <c r="V135" s="108">
        <f>'alle Daten'!AM135-'alle Daten'!AK135</f>
        <v>0</v>
      </c>
    </row>
    <row r="136" spans="2:22" x14ac:dyDescent="0.2">
      <c r="B136" s="134" t="s">
        <v>268</v>
      </c>
      <c r="C136" s="133" t="s">
        <v>275</v>
      </c>
      <c r="D136" s="118" t="s">
        <v>276</v>
      </c>
      <c r="E136" s="104">
        <f>'alle Daten'!F136</f>
        <v>162</v>
      </c>
      <c r="F136" s="104">
        <f>'alle Daten'!J136</f>
        <v>48</v>
      </c>
      <c r="G136" s="106">
        <f>'alle Daten'!N136</f>
        <v>0.29629629629629628</v>
      </c>
      <c r="H136" s="105">
        <f>'alle Daten'!O136</f>
        <v>-0.18626184323858747</v>
      </c>
      <c r="I136" s="104">
        <f>'alle Daten'!Q136</f>
        <v>0</v>
      </c>
      <c r="J136" s="141">
        <f>'alle Daten'!U136</f>
        <v>48</v>
      </c>
      <c r="K136" s="107">
        <f>'alle Daten'!Z136</f>
        <v>32</v>
      </c>
      <c r="L136" s="106">
        <f>'alle Daten'!AA136</f>
        <v>0.66666666666666663</v>
      </c>
      <c r="M136" s="108">
        <f>'alle Daten'!AA136-'alle Daten'!Y136</f>
        <v>6.425702811244971E-2</v>
      </c>
      <c r="N136" s="107">
        <f>'alle Daten'!AD136</f>
        <v>16</v>
      </c>
      <c r="O136" s="106">
        <f>'alle Daten'!AE136</f>
        <v>0.33333333333333331</v>
      </c>
      <c r="P136" s="108">
        <f>'alle Daten'!AE136-'alle Daten'!AC136</f>
        <v>-6.4257028112449821E-2</v>
      </c>
      <c r="Q136" s="107">
        <f>'alle Daten'!AH136</f>
        <v>0</v>
      </c>
      <c r="R136" s="106">
        <f>'alle Daten'!AI136</f>
        <v>0</v>
      </c>
      <c r="S136" s="203">
        <f>'alle Daten'!AI136-'alle Daten'!AG136</f>
        <v>0</v>
      </c>
      <c r="T136" s="107">
        <f>'alle Daten'!AL136</f>
        <v>0</v>
      </c>
      <c r="U136" s="106">
        <f>'alle Daten'!AM136</f>
        <v>0</v>
      </c>
      <c r="V136" s="108">
        <f>'alle Daten'!AM136-'alle Daten'!AK136</f>
        <v>0</v>
      </c>
    </row>
    <row r="137" spans="2:22" x14ac:dyDescent="0.2">
      <c r="B137" s="134" t="s">
        <v>268</v>
      </c>
      <c r="C137" s="133" t="s">
        <v>277</v>
      </c>
      <c r="D137" s="118" t="s">
        <v>278</v>
      </c>
      <c r="E137" s="104">
        <f>'alle Daten'!F137</f>
        <v>366</v>
      </c>
      <c r="F137" s="104">
        <f>'alle Daten'!J137</f>
        <v>138</v>
      </c>
      <c r="G137" s="106">
        <f>'alle Daten'!N137</f>
        <v>0.37704918032786883</v>
      </c>
      <c r="H137" s="105">
        <f>'alle Daten'!O137</f>
        <v>-1.1402263241684973E-2</v>
      </c>
      <c r="I137" s="104">
        <f>'alle Daten'!Q137</f>
        <v>3</v>
      </c>
      <c r="J137" s="141">
        <f>'alle Daten'!U137</f>
        <v>135</v>
      </c>
      <c r="K137" s="107">
        <f>'alle Daten'!Z137</f>
        <v>93</v>
      </c>
      <c r="L137" s="106">
        <f>'alle Daten'!AA137</f>
        <v>0.68888888888888888</v>
      </c>
      <c r="M137" s="108">
        <f>'alle Daten'!AA137-'alle Daten'!Y137</f>
        <v>6.3038548752834433E-2</v>
      </c>
      <c r="N137" s="107">
        <f>'alle Daten'!AD137</f>
        <v>42</v>
      </c>
      <c r="O137" s="106">
        <f>'alle Daten'!AE137</f>
        <v>0.31111111111111112</v>
      </c>
      <c r="P137" s="108">
        <f>'alle Daten'!AE137-'alle Daten'!AC137</f>
        <v>-6.3038548752834489E-2</v>
      </c>
      <c r="Q137" s="107">
        <f>'alle Daten'!AH137</f>
        <v>0</v>
      </c>
      <c r="R137" s="106">
        <f>'alle Daten'!AI137</f>
        <v>0</v>
      </c>
      <c r="S137" s="203">
        <f>'alle Daten'!AI137-'alle Daten'!AG137</f>
        <v>0</v>
      </c>
      <c r="T137" s="107">
        <f>'alle Daten'!AL137</f>
        <v>0</v>
      </c>
      <c r="U137" s="106">
        <f>'alle Daten'!AM137</f>
        <v>0</v>
      </c>
      <c r="V137" s="108">
        <f>'alle Daten'!AM137-'alle Daten'!AK137</f>
        <v>0</v>
      </c>
    </row>
    <row r="138" spans="2:22" x14ac:dyDescent="0.2">
      <c r="B138" s="134" t="s">
        <v>268</v>
      </c>
      <c r="C138" s="133" t="s">
        <v>279</v>
      </c>
      <c r="D138" s="118" t="s">
        <v>280</v>
      </c>
      <c r="E138" s="104">
        <f>'alle Daten'!F138</f>
        <v>248</v>
      </c>
      <c r="F138" s="104">
        <f>'alle Daten'!J138</f>
        <v>114</v>
      </c>
      <c r="G138" s="106">
        <f>'alle Daten'!N138</f>
        <v>0.45967741935483869</v>
      </c>
      <c r="H138" s="105">
        <f>'alle Daten'!O138</f>
        <v>-8.329133064516131E-2</v>
      </c>
      <c r="I138" s="104">
        <f>'alle Daten'!Q138</f>
        <v>0</v>
      </c>
      <c r="J138" s="141">
        <f>'alle Daten'!U138</f>
        <v>114</v>
      </c>
      <c r="K138" s="107">
        <f>'alle Daten'!Z138</f>
        <v>40</v>
      </c>
      <c r="L138" s="106">
        <f>'alle Daten'!AA138</f>
        <v>0.35087719298245612</v>
      </c>
      <c r="M138" s="108">
        <f>'alle Daten'!AA138-'alle Daten'!Y138</f>
        <v>3.4330430392528088E-2</v>
      </c>
      <c r="N138" s="107">
        <f>'alle Daten'!AD138</f>
        <v>73</v>
      </c>
      <c r="O138" s="106">
        <f>'alle Daten'!AE138</f>
        <v>0.64035087719298245</v>
      </c>
      <c r="P138" s="108">
        <f>'alle Daten'!AE138-'alle Daten'!AC138</f>
        <v>-4.3102360217089464E-2</v>
      </c>
      <c r="Q138" s="107">
        <f>'alle Daten'!AH138</f>
        <v>1</v>
      </c>
      <c r="R138" s="106">
        <f>'alle Daten'!AI138</f>
        <v>8.771929824561403E-3</v>
      </c>
      <c r="S138" s="203">
        <f>'alle Daten'!AI138-'alle Daten'!AG138</f>
        <v>8.771929824561403E-3</v>
      </c>
      <c r="T138" s="107">
        <f>'alle Daten'!AL138</f>
        <v>0</v>
      </c>
      <c r="U138" s="106">
        <f>'alle Daten'!AM138</f>
        <v>0</v>
      </c>
      <c r="V138" s="108">
        <f>'alle Daten'!AM138-'alle Daten'!AK138</f>
        <v>0</v>
      </c>
    </row>
    <row r="139" spans="2:22" x14ac:dyDescent="0.2">
      <c r="B139" s="134" t="s">
        <v>268</v>
      </c>
      <c r="C139" s="133" t="s">
        <v>281</v>
      </c>
      <c r="D139" s="118" t="s">
        <v>282</v>
      </c>
      <c r="E139" s="104">
        <f>'alle Daten'!F139</f>
        <v>149</v>
      </c>
      <c r="F139" s="104">
        <f>'alle Daten'!J139</f>
        <v>85</v>
      </c>
      <c r="G139" s="106">
        <f>'alle Daten'!N139</f>
        <v>0.57046979865771807</v>
      </c>
      <c r="H139" s="105">
        <f>'alle Daten'!O139</f>
        <v>-3.0837390884765559E-2</v>
      </c>
      <c r="I139" s="104">
        <f>'alle Daten'!Q139</f>
        <v>0</v>
      </c>
      <c r="J139" s="141">
        <f>'alle Daten'!U139</f>
        <v>85</v>
      </c>
      <c r="K139" s="107">
        <f>'alle Daten'!Z139</f>
        <v>72</v>
      </c>
      <c r="L139" s="106">
        <f>'alle Daten'!AA139</f>
        <v>0.84705882352941175</v>
      </c>
      <c r="M139" s="108">
        <f>'alle Daten'!AA139-'alle Daten'!Y139</f>
        <v>7.7828054298642479E-2</v>
      </c>
      <c r="N139" s="107">
        <f>'alle Daten'!AD139</f>
        <v>12</v>
      </c>
      <c r="O139" s="106">
        <f>'alle Daten'!AE139</f>
        <v>0.14117647058823529</v>
      </c>
      <c r="P139" s="108">
        <f>'alle Daten'!AE139-'alle Daten'!AC139</f>
        <v>-8.959276018099549E-2</v>
      </c>
      <c r="Q139" s="107">
        <f>'alle Daten'!AH139</f>
        <v>1</v>
      </c>
      <c r="R139" s="106">
        <f>'alle Daten'!AI139</f>
        <v>1.1764705882352941E-2</v>
      </c>
      <c r="S139" s="203">
        <f>'alle Daten'!AI139-'alle Daten'!AG139</f>
        <v>1.1764705882352941E-2</v>
      </c>
      <c r="T139" s="107">
        <f>'alle Daten'!AL139</f>
        <v>0</v>
      </c>
      <c r="U139" s="106">
        <f>'alle Daten'!AM139</f>
        <v>0</v>
      </c>
      <c r="V139" s="108">
        <f>'alle Daten'!AM139-'alle Daten'!AK139</f>
        <v>0</v>
      </c>
    </row>
    <row r="140" spans="2:22" x14ac:dyDescent="0.2">
      <c r="B140" s="134" t="s">
        <v>268</v>
      </c>
      <c r="C140" s="133" t="s">
        <v>283</v>
      </c>
      <c r="D140" s="118" t="s">
        <v>284</v>
      </c>
      <c r="E140" s="104">
        <f>'alle Daten'!F140</f>
        <v>188</v>
      </c>
      <c r="F140" s="104">
        <f>'alle Daten'!J140</f>
        <v>103</v>
      </c>
      <c r="G140" s="106">
        <f>'alle Daten'!N140</f>
        <v>0.5478723404255319</v>
      </c>
      <c r="H140" s="105">
        <f>'alle Daten'!O140</f>
        <v>-4.2825333993072756E-2</v>
      </c>
      <c r="I140" s="104">
        <f>'alle Daten'!Q140</f>
        <v>1</v>
      </c>
      <c r="J140" s="141">
        <f>'alle Daten'!U140</f>
        <v>102</v>
      </c>
      <c r="K140" s="107">
        <f>'alle Daten'!Z140</f>
        <v>69</v>
      </c>
      <c r="L140" s="106">
        <f>'alle Daten'!AA140</f>
        <v>0.67647058823529416</v>
      </c>
      <c r="M140" s="108">
        <f>'alle Daten'!AA140-'alle Daten'!Y140</f>
        <v>1.8674136321195078E-3</v>
      </c>
      <c r="N140" s="107">
        <f>'alle Daten'!AD140</f>
        <v>31</v>
      </c>
      <c r="O140" s="106">
        <f>'alle Daten'!AE140</f>
        <v>0.30392156862745096</v>
      </c>
      <c r="P140" s="108">
        <f>'alle Daten'!AE140-'alle Daten'!AC140</f>
        <v>-2.1475256769374451E-2</v>
      </c>
      <c r="Q140" s="107">
        <f>'alle Daten'!AH140</f>
        <v>2</v>
      </c>
      <c r="R140" s="106">
        <f>'alle Daten'!AI140</f>
        <v>1.9607843137254902E-2</v>
      </c>
      <c r="S140" s="203">
        <f>'alle Daten'!AI140-'alle Daten'!AG140</f>
        <v>1.9607843137254902E-2</v>
      </c>
      <c r="T140" s="107">
        <f>'alle Daten'!AL140</f>
        <v>0</v>
      </c>
      <c r="U140" s="106">
        <f>'alle Daten'!AM140</f>
        <v>0</v>
      </c>
      <c r="V140" s="108">
        <f>'alle Daten'!AM140-'alle Daten'!AK140</f>
        <v>0</v>
      </c>
    </row>
    <row r="141" spans="2:22" x14ac:dyDescent="0.2">
      <c r="B141" s="134" t="s">
        <v>268</v>
      </c>
      <c r="C141" s="133" t="s">
        <v>285</v>
      </c>
      <c r="D141" s="118" t="s">
        <v>286</v>
      </c>
      <c r="E141" s="104">
        <f>'alle Daten'!F141</f>
        <v>116</v>
      </c>
      <c r="F141" s="104">
        <f>'alle Daten'!J141</f>
        <v>60</v>
      </c>
      <c r="G141" s="106">
        <f>'alle Daten'!N141</f>
        <v>0.51724137931034486</v>
      </c>
      <c r="H141" s="105">
        <f>'alle Daten'!O141</f>
        <v>-2.8912466843501239E-2</v>
      </c>
      <c r="I141" s="104">
        <f>'alle Daten'!Q141</f>
        <v>1</v>
      </c>
      <c r="J141" s="141">
        <f>'alle Daten'!U141</f>
        <v>59</v>
      </c>
      <c r="K141" s="107">
        <f>'alle Daten'!Z141</f>
        <v>44</v>
      </c>
      <c r="L141" s="106">
        <f>'alle Daten'!AA141</f>
        <v>0.74576271186440679</v>
      </c>
      <c r="M141" s="108">
        <f>'alle Daten'!AA141-'alle Daten'!Y141</f>
        <v>0.14012890904750541</v>
      </c>
      <c r="N141" s="107">
        <f>'alle Daten'!AD141</f>
        <v>15</v>
      </c>
      <c r="O141" s="106">
        <f>'alle Daten'!AE141</f>
        <v>0.25423728813559321</v>
      </c>
      <c r="P141" s="108">
        <f>'alle Daten'!AE141-'alle Daten'!AC141</f>
        <v>-0.14012890904750536</v>
      </c>
      <c r="Q141" s="107">
        <f>'alle Daten'!AH141</f>
        <v>0</v>
      </c>
      <c r="R141" s="106">
        <f>'alle Daten'!AI141</f>
        <v>0</v>
      </c>
      <c r="S141" s="203">
        <f>'alle Daten'!AI141-'alle Daten'!AG141</f>
        <v>0</v>
      </c>
      <c r="T141" s="107">
        <f>'alle Daten'!AL141</f>
        <v>0</v>
      </c>
      <c r="U141" s="106">
        <f>'alle Daten'!AM141</f>
        <v>0</v>
      </c>
      <c r="V141" s="108">
        <f>'alle Daten'!AM141-'alle Daten'!AK141</f>
        <v>0</v>
      </c>
    </row>
    <row r="142" spans="2:22" x14ac:dyDescent="0.2">
      <c r="B142" s="134" t="s">
        <v>268</v>
      </c>
      <c r="C142" s="133" t="s">
        <v>287</v>
      </c>
      <c r="D142" s="118" t="s">
        <v>288</v>
      </c>
      <c r="E142" s="104">
        <f>'alle Daten'!F142</f>
        <v>375</v>
      </c>
      <c r="F142" s="104">
        <f>'alle Daten'!J142</f>
        <v>147</v>
      </c>
      <c r="G142" s="106">
        <f>'alle Daten'!N142</f>
        <v>0.39200000000000002</v>
      </c>
      <c r="H142" s="105">
        <f>'alle Daten'!O142</f>
        <v>-4.9025641025640998E-2</v>
      </c>
      <c r="I142" s="104">
        <f>'alle Daten'!Q142</f>
        <v>2</v>
      </c>
      <c r="J142" s="141">
        <f>'alle Daten'!U142</f>
        <v>145</v>
      </c>
      <c r="K142" s="107">
        <f>'alle Daten'!Z142</f>
        <v>60</v>
      </c>
      <c r="L142" s="106">
        <f>'alle Daten'!AA142</f>
        <v>0.41379310344827586</v>
      </c>
      <c r="M142" s="108">
        <f>'alle Daten'!AA142-'alle Daten'!Y142</f>
        <v>5.2347320315745738E-2</v>
      </c>
      <c r="N142" s="107">
        <f>'alle Daten'!AD142</f>
        <v>82</v>
      </c>
      <c r="O142" s="106">
        <f>'alle Daten'!AE142</f>
        <v>0.56551724137931036</v>
      </c>
      <c r="P142" s="108">
        <f>'alle Daten'!AE142-'alle Daten'!AC142</f>
        <v>-7.3036975488159461E-2</v>
      </c>
      <c r="Q142" s="107">
        <f>'alle Daten'!AH142</f>
        <v>3</v>
      </c>
      <c r="R142" s="106">
        <f>'alle Daten'!AI142</f>
        <v>2.0689655172413793E-2</v>
      </c>
      <c r="S142" s="203">
        <f>'alle Daten'!AI142-'alle Daten'!AG142</f>
        <v>2.0689655172413793E-2</v>
      </c>
      <c r="T142" s="107">
        <f>'alle Daten'!AL142</f>
        <v>0</v>
      </c>
      <c r="U142" s="106">
        <f>'alle Daten'!AM142</f>
        <v>0</v>
      </c>
      <c r="V142" s="108">
        <f>'alle Daten'!AM142-'alle Daten'!AK142</f>
        <v>0</v>
      </c>
    </row>
    <row r="143" spans="2:22" x14ac:dyDescent="0.2">
      <c r="B143" s="134" t="s">
        <v>328</v>
      </c>
      <c r="C143" s="133" t="s">
        <v>289</v>
      </c>
      <c r="D143" s="118" t="s">
        <v>290</v>
      </c>
      <c r="E143" s="104">
        <f>'alle Daten'!F143</f>
        <v>129</v>
      </c>
      <c r="F143" s="104">
        <f>'alle Daten'!J143</f>
        <v>86</v>
      </c>
      <c r="G143" s="106">
        <f>'alle Daten'!N143</f>
        <v>0.66666666666666663</v>
      </c>
      <c r="H143" s="105">
        <f>'alle Daten'!O143</f>
        <v>-7.3490813648294018E-2</v>
      </c>
      <c r="I143" s="104">
        <f>'alle Daten'!Q143</f>
        <v>1</v>
      </c>
      <c r="J143" s="141">
        <f>'alle Daten'!U143</f>
        <v>85</v>
      </c>
      <c r="K143" s="107">
        <f>'alle Daten'!Z143</f>
        <v>66</v>
      </c>
      <c r="L143" s="106">
        <f>'alle Daten'!AA143</f>
        <v>0.77647058823529413</v>
      </c>
      <c r="M143" s="108">
        <f>'alle Daten'!AA143-'alle Daten'!Y143</f>
        <v>-4.2678347934918648E-2</v>
      </c>
      <c r="N143" s="107">
        <f>'alle Daten'!AD143</f>
        <v>14</v>
      </c>
      <c r="O143" s="106">
        <f>'alle Daten'!AE143</f>
        <v>0.16470588235294117</v>
      </c>
      <c r="P143" s="108">
        <f>'alle Daten'!AE143-'alle Daten'!AC143</f>
        <v>-1.6145181476846071E-2</v>
      </c>
      <c r="Q143" s="107">
        <f>'alle Daten'!AH143</f>
        <v>5</v>
      </c>
      <c r="R143" s="106">
        <f>'alle Daten'!AI143</f>
        <v>5.8823529411764705E-2</v>
      </c>
      <c r="S143" s="203">
        <f>'alle Daten'!AI143-'alle Daten'!AG143</f>
        <v>5.8823529411764705E-2</v>
      </c>
      <c r="T143" s="107">
        <f>'alle Daten'!AL143</f>
        <v>0</v>
      </c>
      <c r="U143" s="106">
        <f>'alle Daten'!AM143</f>
        <v>0</v>
      </c>
      <c r="V143" s="108">
        <f>'alle Daten'!AM143-'alle Daten'!AK143</f>
        <v>0</v>
      </c>
    </row>
    <row r="144" spans="2:22" x14ac:dyDescent="0.2">
      <c r="B144" s="134" t="s">
        <v>328</v>
      </c>
      <c r="C144" s="133" t="s">
        <v>291</v>
      </c>
      <c r="D144" s="118" t="s">
        <v>292</v>
      </c>
      <c r="E144" s="104">
        <f>'alle Daten'!F144</f>
        <v>259</v>
      </c>
      <c r="F144" s="104">
        <f>'alle Daten'!J144</f>
        <v>114</v>
      </c>
      <c r="G144" s="106">
        <f>'alle Daten'!N144</f>
        <v>0.44015444015444016</v>
      </c>
      <c r="H144" s="105">
        <f>'alle Daten'!O144</f>
        <v>3.1594128870393479E-2</v>
      </c>
      <c r="I144" s="104">
        <f>'alle Daten'!Q144</f>
        <v>0</v>
      </c>
      <c r="J144" s="141">
        <f>'alle Daten'!U144</f>
        <v>114</v>
      </c>
      <c r="K144" s="107">
        <f>'alle Daten'!Z144</f>
        <v>93</v>
      </c>
      <c r="L144" s="106">
        <f>'alle Daten'!AA144</f>
        <v>0.81578947368421051</v>
      </c>
      <c r="M144" s="108">
        <f>'alle Daten'!AA144-'alle Daten'!Y144</f>
        <v>1.7712550607287381E-2</v>
      </c>
      <c r="N144" s="107">
        <f>'alle Daten'!AD144</f>
        <v>11</v>
      </c>
      <c r="O144" s="106">
        <f>'alle Daten'!AE144</f>
        <v>9.6491228070175433E-2</v>
      </c>
      <c r="P144" s="108">
        <f>'alle Daten'!AE144-'alle Daten'!AC144</f>
        <v>-0.10543184885290149</v>
      </c>
      <c r="Q144" s="107">
        <f>'alle Daten'!AH144</f>
        <v>6</v>
      </c>
      <c r="R144" s="106">
        <f>'alle Daten'!AI144</f>
        <v>5.2631578947368418E-2</v>
      </c>
      <c r="S144" s="203">
        <f>'alle Daten'!AI144-'alle Daten'!AG144</f>
        <v>5.2631578947368418E-2</v>
      </c>
      <c r="T144" s="107">
        <f>'alle Daten'!AL144</f>
        <v>4</v>
      </c>
      <c r="U144" s="106">
        <f>'alle Daten'!AM144</f>
        <v>3.5087719298245612E-2</v>
      </c>
      <c r="V144" s="108">
        <f>'alle Daten'!AM144-'alle Daten'!AK144</f>
        <v>3.5087719298245612E-2</v>
      </c>
    </row>
    <row r="145" spans="2:22" x14ac:dyDescent="0.2">
      <c r="B145" s="134" t="s">
        <v>328</v>
      </c>
      <c r="C145" s="133" t="s">
        <v>293</v>
      </c>
      <c r="D145" s="118" t="s">
        <v>294</v>
      </c>
      <c r="E145" s="104">
        <f>'alle Daten'!F145</f>
        <v>706</v>
      </c>
      <c r="F145" s="104">
        <f>'alle Daten'!J145</f>
        <v>345</v>
      </c>
      <c r="G145" s="106">
        <f>'alle Daten'!N145</f>
        <v>0.48866855524079322</v>
      </c>
      <c r="H145" s="105">
        <f>'alle Daten'!O145</f>
        <v>6.6599589723551844E-2</v>
      </c>
      <c r="I145" s="104">
        <f>'alle Daten'!Q145</f>
        <v>7</v>
      </c>
      <c r="J145" s="141">
        <f>'alle Daten'!U145</f>
        <v>338</v>
      </c>
      <c r="K145" s="107">
        <f>'alle Daten'!Z145</f>
        <v>177</v>
      </c>
      <c r="L145" s="106">
        <f>'alle Daten'!AA145</f>
        <v>0.52366863905325445</v>
      </c>
      <c r="M145" s="108">
        <f>'alle Daten'!AA145-'alle Daten'!Y145</f>
        <v>7.1123476625259974E-3</v>
      </c>
      <c r="N145" s="107">
        <f>'alle Daten'!AD145</f>
        <v>148</v>
      </c>
      <c r="O145" s="106">
        <f>'alle Daten'!AE145</f>
        <v>0.43786982248520712</v>
      </c>
      <c r="P145" s="108">
        <f>'alle Daten'!AE145-'alle Daten'!AC145</f>
        <v>-4.5573886124064433E-2</v>
      </c>
      <c r="Q145" s="107">
        <f>'alle Daten'!AH145</f>
        <v>9</v>
      </c>
      <c r="R145" s="106">
        <f>'alle Daten'!AI145</f>
        <v>2.6627218934911243E-2</v>
      </c>
      <c r="S145" s="203">
        <f>'alle Daten'!AI145-'alle Daten'!AG145</f>
        <v>2.6627218934911243E-2</v>
      </c>
      <c r="T145" s="107">
        <f>'alle Daten'!AL145</f>
        <v>4</v>
      </c>
      <c r="U145" s="106">
        <f>'alle Daten'!AM145</f>
        <v>1.1834319526627219E-2</v>
      </c>
      <c r="V145" s="108">
        <f>'alle Daten'!AM145-'alle Daten'!AK145</f>
        <v>1.1834319526627219E-2</v>
      </c>
    </row>
    <row r="146" spans="2:22" x14ac:dyDescent="0.2">
      <c r="B146" s="134" t="s">
        <v>328</v>
      </c>
      <c r="C146" s="133" t="s">
        <v>295</v>
      </c>
      <c r="D146" s="118" t="s">
        <v>296</v>
      </c>
      <c r="E146" s="104">
        <f>'alle Daten'!F146</f>
        <v>446</v>
      </c>
      <c r="F146" s="104">
        <f>'alle Daten'!J146</f>
        <v>242</v>
      </c>
      <c r="G146" s="106">
        <f>'alle Daten'!N146</f>
        <v>0.54260089686098656</v>
      </c>
      <c r="H146" s="105">
        <f>'alle Daten'!O146</f>
        <v>-6.6943571685651238E-2</v>
      </c>
      <c r="I146" s="104">
        <f>'alle Daten'!Q146</f>
        <v>2</v>
      </c>
      <c r="J146" s="141">
        <f>'alle Daten'!U146</f>
        <v>240</v>
      </c>
      <c r="K146" s="107">
        <f>'alle Daten'!Z146</f>
        <v>189</v>
      </c>
      <c r="L146" s="106">
        <f>'alle Daten'!AA146</f>
        <v>0.78749999999999998</v>
      </c>
      <c r="M146" s="108">
        <f>'alle Daten'!AA146-'alle Daten'!Y146</f>
        <v>-0.11502707581227434</v>
      </c>
      <c r="N146" s="107">
        <f>'alle Daten'!AD146</f>
        <v>25</v>
      </c>
      <c r="O146" s="106">
        <f>'alle Daten'!AE146</f>
        <v>0.10416666666666667</v>
      </c>
      <c r="P146" s="108">
        <f>'alle Daten'!AE146-'alle Daten'!AC146</f>
        <v>6.6937424789410421E-3</v>
      </c>
      <c r="Q146" s="107">
        <f>'alle Daten'!AH146</f>
        <v>25</v>
      </c>
      <c r="R146" s="106">
        <f>'alle Daten'!AI146</f>
        <v>0.10416666666666667</v>
      </c>
      <c r="S146" s="203">
        <f>'alle Daten'!AI146-'alle Daten'!AG146</f>
        <v>0.10416666666666667</v>
      </c>
      <c r="T146" s="107">
        <f>'alle Daten'!AL146</f>
        <v>1</v>
      </c>
      <c r="U146" s="106">
        <f>'alle Daten'!AM146</f>
        <v>4.1666666666666666E-3</v>
      </c>
      <c r="V146" s="108">
        <f>'alle Daten'!AM146-'alle Daten'!AK146</f>
        <v>4.1666666666666666E-3</v>
      </c>
    </row>
    <row r="147" spans="2:22" x14ac:dyDescent="0.2">
      <c r="B147" s="134" t="s">
        <v>328</v>
      </c>
      <c r="C147" s="133" t="s">
        <v>297</v>
      </c>
      <c r="D147" s="118" t="s">
        <v>298</v>
      </c>
      <c r="E147" s="104">
        <f>'alle Daten'!F147</f>
        <v>267</v>
      </c>
      <c r="F147" s="104">
        <f>'alle Daten'!J147</f>
        <v>138</v>
      </c>
      <c r="G147" s="106">
        <f>'alle Daten'!N147</f>
        <v>0.5168539325842697</v>
      </c>
      <c r="H147" s="105">
        <f>'alle Daten'!O147</f>
        <v>3.6538971954348465E-2</v>
      </c>
      <c r="I147" s="104">
        <f>'alle Daten'!Q147</f>
        <v>1</v>
      </c>
      <c r="J147" s="141">
        <f>'alle Daten'!U147</f>
        <v>137</v>
      </c>
      <c r="K147" s="107">
        <f>'alle Daten'!Z147</f>
        <v>74</v>
      </c>
      <c r="L147" s="106">
        <f>'alle Daten'!AA147</f>
        <v>0.54014598540145986</v>
      </c>
      <c r="M147" s="108">
        <f>'alle Daten'!AA147-'alle Daten'!Y147</f>
        <v>-5.4895336912589743E-2</v>
      </c>
      <c r="N147" s="107">
        <f>'alle Daten'!AD147</f>
        <v>61</v>
      </c>
      <c r="O147" s="106">
        <f>'alle Daten'!AE147</f>
        <v>0.44525547445255476</v>
      </c>
      <c r="P147" s="108">
        <f>'alle Daten'!AE147-'alle Daten'!AC147</f>
        <v>4.0296796766604359E-2</v>
      </c>
      <c r="Q147" s="107">
        <f>'alle Daten'!AH147</f>
        <v>2</v>
      </c>
      <c r="R147" s="106">
        <f>'alle Daten'!AI147</f>
        <v>1.4598540145985401E-2</v>
      </c>
      <c r="S147" s="203">
        <f>'alle Daten'!AI147-'alle Daten'!AG147</f>
        <v>1.4598540145985401E-2</v>
      </c>
      <c r="T147" s="107">
        <f>'alle Daten'!AL147</f>
        <v>0</v>
      </c>
      <c r="U147" s="106">
        <f>'alle Daten'!AM147</f>
        <v>0</v>
      </c>
      <c r="V147" s="108">
        <f>'alle Daten'!AM147-'alle Daten'!AK147</f>
        <v>0</v>
      </c>
    </row>
    <row r="148" spans="2:22" x14ac:dyDescent="0.2">
      <c r="B148" s="134" t="s">
        <v>328</v>
      </c>
      <c r="C148" s="133" t="s">
        <v>299</v>
      </c>
      <c r="D148" s="118" t="s">
        <v>300</v>
      </c>
      <c r="E148" s="104">
        <f>'alle Daten'!F148</f>
        <v>689</v>
      </c>
      <c r="F148" s="104">
        <f>'alle Daten'!J148</f>
        <v>274</v>
      </c>
      <c r="G148" s="106">
        <f>'alle Daten'!N148</f>
        <v>0.39767779390420899</v>
      </c>
      <c r="H148" s="105">
        <f>'alle Daten'!O148</f>
        <v>2.5616936366173015E-2</v>
      </c>
      <c r="I148" s="104">
        <f>'alle Daten'!Q148</f>
        <v>2</v>
      </c>
      <c r="J148" s="141">
        <f>'alle Daten'!U148</f>
        <v>272</v>
      </c>
      <c r="K148" s="107">
        <f>'alle Daten'!Z148</f>
        <v>191</v>
      </c>
      <c r="L148" s="106">
        <f>'alle Daten'!AA148</f>
        <v>0.70220588235294112</v>
      </c>
      <c r="M148" s="108">
        <f>'alle Daten'!AA148-'alle Daten'!Y148</f>
        <v>3.7325999101930352E-3</v>
      </c>
      <c r="N148" s="107">
        <f>'alle Daten'!AD148</f>
        <v>68</v>
      </c>
      <c r="O148" s="106">
        <f>'alle Daten'!AE148</f>
        <v>0.25</v>
      </c>
      <c r="P148" s="108">
        <f>'alle Daten'!AE148-'alle Daten'!AC148</f>
        <v>-5.1526717557251911E-2</v>
      </c>
      <c r="Q148" s="107">
        <f>'alle Daten'!AH148</f>
        <v>8</v>
      </c>
      <c r="R148" s="106">
        <f>'alle Daten'!AI148</f>
        <v>2.9411764705882353E-2</v>
      </c>
      <c r="S148" s="203">
        <f>'alle Daten'!AI148-'alle Daten'!AG148</f>
        <v>2.9411764705882353E-2</v>
      </c>
      <c r="T148" s="107">
        <f>'alle Daten'!AL148</f>
        <v>5</v>
      </c>
      <c r="U148" s="106">
        <f>'alle Daten'!AM148</f>
        <v>1.8382352941176471E-2</v>
      </c>
      <c r="V148" s="108">
        <f>'alle Daten'!AM148-'alle Daten'!AK148</f>
        <v>1.8382352941176471E-2</v>
      </c>
    </row>
    <row r="149" spans="2:22" x14ac:dyDescent="0.2">
      <c r="B149" s="134" t="s">
        <v>328</v>
      </c>
      <c r="C149" s="133" t="s">
        <v>301</v>
      </c>
      <c r="D149" s="118" t="s">
        <v>302</v>
      </c>
      <c r="E149" s="104">
        <f>'alle Daten'!F149</f>
        <v>272</v>
      </c>
      <c r="F149" s="104">
        <f>'alle Daten'!J149</f>
        <v>124</v>
      </c>
      <c r="G149" s="106">
        <f>'alle Daten'!N149</f>
        <v>0.45588235294117646</v>
      </c>
      <c r="H149" s="105">
        <f>'alle Daten'!O149</f>
        <v>1.5257352941176472E-2</v>
      </c>
      <c r="I149" s="104">
        <f>'alle Daten'!Q149</f>
        <v>0</v>
      </c>
      <c r="J149" s="141">
        <f>'alle Daten'!U149</f>
        <v>124</v>
      </c>
      <c r="K149" s="107">
        <f>'alle Daten'!Z149</f>
        <v>89</v>
      </c>
      <c r="L149" s="106">
        <f>'alle Daten'!AA149</f>
        <v>0.717741935483871</v>
      </c>
      <c r="M149" s="108">
        <f>'alle Daten'!AA149-'alle Daten'!Y149</f>
        <v>2.2089761570827537E-2</v>
      </c>
      <c r="N149" s="107">
        <f>'alle Daten'!AD149</f>
        <v>31</v>
      </c>
      <c r="O149" s="106">
        <f>'alle Daten'!AE149</f>
        <v>0.25</v>
      </c>
      <c r="P149" s="108">
        <f>'alle Daten'!AE149-'alle Daten'!AC149</f>
        <v>-5.4347826086956541E-2</v>
      </c>
      <c r="Q149" s="107">
        <f>'alle Daten'!AH149</f>
        <v>2</v>
      </c>
      <c r="R149" s="106">
        <f>'alle Daten'!AI149</f>
        <v>1.6129032258064516E-2</v>
      </c>
      <c r="S149" s="203">
        <f>'alle Daten'!AI149-'alle Daten'!AG149</f>
        <v>1.6129032258064516E-2</v>
      </c>
      <c r="T149" s="107">
        <f>'alle Daten'!AL149</f>
        <v>2</v>
      </c>
      <c r="U149" s="106">
        <f>'alle Daten'!AM149</f>
        <v>1.6129032258064516E-2</v>
      </c>
      <c r="V149" s="108">
        <f>'alle Daten'!AM149-'alle Daten'!AK149</f>
        <v>1.6129032258064516E-2</v>
      </c>
    </row>
    <row r="150" spans="2:22" x14ac:dyDescent="0.2">
      <c r="B150" s="134" t="s">
        <v>328</v>
      </c>
      <c r="C150" s="133" t="s">
        <v>303</v>
      </c>
      <c r="D150" s="118" t="s">
        <v>304</v>
      </c>
      <c r="E150" s="104">
        <f>'alle Daten'!F150</f>
        <v>260</v>
      </c>
      <c r="F150" s="104">
        <f>'alle Daten'!J150</f>
        <v>82</v>
      </c>
      <c r="G150" s="106">
        <f>'alle Daten'!N150</f>
        <v>0.31538461538461537</v>
      </c>
      <c r="H150" s="105">
        <f>'alle Daten'!O150</f>
        <v>-7.7472527472527475E-2</v>
      </c>
      <c r="I150" s="104">
        <f>'alle Daten'!Q150</f>
        <v>0</v>
      </c>
      <c r="J150" s="141">
        <f>'alle Daten'!U150</f>
        <v>82</v>
      </c>
      <c r="K150" s="107">
        <f>'alle Daten'!Z150</f>
        <v>66</v>
      </c>
      <c r="L150" s="106">
        <f>'alle Daten'!AA150</f>
        <v>0.80487804878048785</v>
      </c>
      <c r="M150" s="108">
        <f>'alle Daten'!AA150-'alle Daten'!Y150</f>
        <v>5.0332594235033334E-2</v>
      </c>
      <c r="N150" s="107">
        <f>'alle Daten'!AD150</f>
        <v>12</v>
      </c>
      <c r="O150" s="106">
        <f>'alle Daten'!AE150</f>
        <v>0.14634146341463414</v>
      </c>
      <c r="P150" s="108">
        <f>'alle Daten'!AE150-'alle Daten'!AC150</f>
        <v>-9.9113082039911315E-2</v>
      </c>
      <c r="Q150" s="107">
        <f>'alle Daten'!AH150</f>
        <v>3</v>
      </c>
      <c r="R150" s="106">
        <f>'alle Daten'!AI150</f>
        <v>3.6585365853658534E-2</v>
      </c>
      <c r="S150" s="203">
        <f>'alle Daten'!AI150-'alle Daten'!AG150</f>
        <v>3.6585365853658534E-2</v>
      </c>
      <c r="T150" s="107">
        <f>'alle Daten'!AL150</f>
        <v>1</v>
      </c>
      <c r="U150" s="106">
        <f>'alle Daten'!AM150</f>
        <v>1.2195121951219513E-2</v>
      </c>
      <c r="V150" s="108">
        <f>'alle Daten'!AM150-'alle Daten'!AK150</f>
        <v>1.2195121951219513E-2</v>
      </c>
    </row>
    <row r="151" spans="2:22" x14ac:dyDescent="0.2">
      <c r="B151" s="134" t="s">
        <v>328</v>
      </c>
      <c r="C151" s="133" t="s">
        <v>305</v>
      </c>
      <c r="D151" s="118" t="s">
        <v>306</v>
      </c>
      <c r="E151" s="104">
        <f>'alle Daten'!F151</f>
        <v>490</v>
      </c>
      <c r="F151" s="104">
        <f>'alle Daten'!J151</f>
        <v>53</v>
      </c>
      <c r="G151" s="106">
        <f>'alle Daten'!N151</f>
        <v>0.10816326530612246</v>
      </c>
      <c r="H151" s="105">
        <f>'alle Daten'!O151</f>
        <v>3.2127702566175087E-3</v>
      </c>
      <c r="I151" s="104">
        <f>'alle Daten'!Q151</f>
        <v>0</v>
      </c>
      <c r="J151" s="141">
        <f>'alle Daten'!U151</f>
        <v>53</v>
      </c>
      <c r="K151" s="107">
        <f>'alle Daten'!Z151</f>
        <v>31</v>
      </c>
      <c r="L151" s="106">
        <f>'alle Daten'!AA151</f>
        <v>0.58490566037735847</v>
      </c>
      <c r="M151" s="108">
        <f>'alle Daten'!AA151-'alle Daten'!Y151</f>
        <v>-0.1132075471698113</v>
      </c>
      <c r="N151" s="107">
        <f>'alle Daten'!AD151</f>
        <v>18</v>
      </c>
      <c r="O151" s="106">
        <f>'alle Daten'!AE151</f>
        <v>0.33962264150943394</v>
      </c>
      <c r="P151" s="108">
        <f>'alle Daten'!AE151-'alle Daten'!AC151</f>
        <v>3.7735849056603765E-2</v>
      </c>
      <c r="Q151" s="107">
        <f>'alle Daten'!AH151</f>
        <v>2</v>
      </c>
      <c r="R151" s="106">
        <f>'alle Daten'!AI151</f>
        <v>3.7735849056603772E-2</v>
      </c>
      <c r="S151" s="203">
        <f>'alle Daten'!AI151-'alle Daten'!AG151</f>
        <v>3.7735849056603772E-2</v>
      </c>
      <c r="T151" s="107">
        <f>'alle Daten'!AL151</f>
        <v>2</v>
      </c>
      <c r="U151" s="106">
        <f>'alle Daten'!AM151</f>
        <v>3.7735849056603772E-2</v>
      </c>
      <c r="V151" s="108">
        <f>'alle Daten'!AM151-'alle Daten'!AK151</f>
        <v>3.7735849056603772E-2</v>
      </c>
    </row>
    <row r="152" spans="2:22" x14ac:dyDescent="0.2">
      <c r="B152" s="134" t="s">
        <v>328</v>
      </c>
      <c r="C152" s="133" t="s">
        <v>307</v>
      </c>
      <c r="D152" s="118" t="s">
        <v>308</v>
      </c>
      <c r="E152" s="104">
        <f>'alle Daten'!F152</f>
        <v>390</v>
      </c>
      <c r="F152" s="104">
        <f>'alle Daten'!J152</f>
        <v>158</v>
      </c>
      <c r="G152" s="106">
        <f>'alle Daten'!N152</f>
        <v>0.40512820512820513</v>
      </c>
      <c r="H152" s="105">
        <f>'alle Daten'!O152</f>
        <v>-1.2746191007060592E-2</v>
      </c>
      <c r="I152" s="104">
        <f>'alle Daten'!Q152</f>
        <v>0</v>
      </c>
      <c r="J152" s="141">
        <f>'alle Daten'!U152</f>
        <v>158</v>
      </c>
      <c r="K152" s="107">
        <f>'alle Daten'!Z152</f>
        <v>90</v>
      </c>
      <c r="L152" s="106">
        <f>'alle Daten'!AA152</f>
        <v>0.569620253164557</v>
      </c>
      <c r="M152" s="108">
        <f>'alle Daten'!AA152-'alle Daten'!Y152</f>
        <v>-5.3909158600148888E-2</v>
      </c>
      <c r="N152" s="107">
        <f>'alle Daten'!AD152</f>
        <v>63</v>
      </c>
      <c r="O152" s="106">
        <f>'alle Daten'!AE152</f>
        <v>0.39873417721518989</v>
      </c>
      <c r="P152" s="108">
        <f>'alle Daten'!AE152-'alle Daten'!AC152</f>
        <v>2.2263588979895776E-2</v>
      </c>
      <c r="Q152" s="107">
        <f>'alle Daten'!AH152</f>
        <v>5</v>
      </c>
      <c r="R152" s="106">
        <f>'alle Daten'!AI152</f>
        <v>3.1645569620253167E-2</v>
      </c>
      <c r="S152" s="203">
        <f>'alle Daten'!AI152-'alle Daten'!AG152</f>
        <v>3.1645569620253167E-2</v>
      </c>
      <c r="T152" s="107">
        <f>'alle Daten'!AL152</f>
        <v>0</v>
      </c>
      <c r="U152" s="106">
        <f>'alle Daten'!AM152</f>
        <v>0</v>
      </c>
      <c r="V152" s="108">
        <f>'alle Daten'!AM152-'alle Daten'!AK152</f>
        <v>0</v>
      </c>
    </row>
    <row r="153" spans="2:22" x14ac:dyDescent="0.2">
      <c r="B153" s="134" t="s">
        <v>328</v>
      </c>
      <c r="C153" s="133" t="s">
        <v>309</v>
      </c>
      <c r="D153" s="118" t="s">
        <v>310</v>
      </c>
      <c r="E153" s="104">
        <f>'alle Daten'!F153</f>
        <v>435</v>
      </c>
      <c r="F153" s="104">
        <f>'alle Daten'!J153</f>
        <v>134</v>
      </c>
      <c r="G153" s="106">
        <f>'alle Daten'!N153</f>
        <v>0.30804597701149428</v>
      </c>
      <c r="H153" s="105">
        <f>'alle Daten'!O153</f>
        <v>1.9673883988238439E-2</v>
      </c>
      <c r="I153" s="104">
        <f>'alle Daten'!Q153</f>
        <v>1</v>
      </c>
      <c r="J153" s="141">
        <f>'alle Daten'!U153</f>
        <v>133</v>
      </c>
      <c r="K153" s="107">
        <f>'alle Daten'!Z153</f>
        <v>84</v>
      </c>
      <c r="L153" s="106">
        <f>'alle Daten'!AA153</f>
        <v>0.63157894736842102</v>
      </c>
      <c r="M153" s="108">
        <f>'alle Daten'!AA153-'alle Daten'!Y153</f>
        <v>-9.1998288403936757E-2</v>
      </c>
      <c r="N153" s="107">
        <f>'alle Daten'!AD153</f>
        <v>26</v>
      </c>
      <c r="O153" s="106">
        <f>'alle Daten'!AE153</f>
        <v>0.19548872180451127</v>
      </c>
      <c r="P153" s="108">
        <f>'alle Daten'!AE153-'alle Daten'!AC153</f>
        <v>-8.0934042423131014E-2</v>
      </c>
      <c r="Q153" s="107">
        <f>'alle Daten'!AH153</f>
        <v>6</v>
      </c>
      <c r="R153" s="106">
        <f>'alle Daten'!AI153</f>
        <v>4.5112781954887216E-2</v>
      </c>
      <c r="S153" s="203">
        <f>'alle Daten'!AI153-'alle Daten'!AG153</f>
        <v>4.5112781954887216E-2</v>
      </c>
      <c r="T153" s="107">
        <f>'alle Daten'!AL153</f>
        <v>17</v>
      </c>
      <c r="U153" s="106">
        <f>'alle Daten'!AM153</f>
        <v>0.12781954887218044</v>
      </c>
      <c r="V153" s="108">
        <f>'alle Daten'!AM153-'alle Daten'!AK153</f>
        <v>0.12781954887218044</v>
      </c>
    </row>
    <row r="154" spans="2:22" x14ac:dyDescent="0.2">
      <c r="B154" s="134" t="s">
        <v>328</v>
      </c>
      <c r="C154" s="133" t="s">
        <v>311</v>
      </c>
      <c r="D154" s="118" t="s">
        <v>312</v>
      </c>
      <c r="E154" s="104">
        <f>'alle Daten'!F154</f>
        <v>302</v>
      </c>
      <c r="F154" s="104">
        <f>'alle Daten'!J154</f>
        <v>167</v>
      </c>
      <c r="G154" s="106">
        <f>'alle Daten'!N154</f>
        <v>0.55298013245033117</v>
      </c>
      <c r="H154" s="105">
        <f>'alle Daten'!O154</f>
        <v>-3.5976922764392794E-2</v>
      </c>
      <c r="I154" s="104">
        <f>'alle Daten'!Q154</f>
        <v>0</v>
      </c>
      <c r="J154" s="141">
        <f>'alle Daten'!U154</f>
        <v>167</v>
      </c>
      <c r="K154" s="107">
        <f>'alle Daten'!Z154</f>
        <v>117</v>
      </c>
      <c r="L154" s="106">
        <f>'alle Daten'!AA154</f>
        <v>0.70059880239520955</v>
      </c>
      <c r="M154" s="108">
        <f>'alle Daten'!AA154-'alle Daten'!Y154</f>
        <v>-2.1914286610026035E-2</v>
      </c>
      <c r="N154" s="107">
        <f>'alle Daten'!AD154</f>
        <v>48</v>
      </c>
      <c r="O154" s="106">
        <f>'alle Daten'!AE154</f>
        <v>0.28742514970059879</v>
      </c>
      <c r="P154" s="108">
        <f>'alle Daten'!AE154-'alle Daten'!AC154</f>
        <v>9.9382387058343791E-3</v>
      </c>
      <c r="Q154" s="107">
        <f>'alle Daten'!AH154</f>
        <v>1</v>
      </c>
      <c r="R154" s="106">
        <f>'alle Daten'!AI154</f>
        <v>5.9880239520958087E-3</v>
      </c>
      <c r="S154" s="203">
        <f>'alle Daten'!AI154-'alle Daten'!AG154</f>
        <v>5.9880239520958087E-3</v>
      </c>
      <c r="T154" s="107">
        <f>'alle Daten'!AL154</f>
        <v>1</v>
      </c>
      <c r="U154" s="106">
        <f>'alle Daten'!AM154</f>
        <v>5.9880239520958087E-3</v>
      </c>
      <c r="V154" s="108">
        <f>'alle Daten'!AM154-'alle Daten'!AK154</f>
        <v>5.9880239520958087E-3</v>
      </c>
    </row>
    <row r="155" spans="2:22" x14ac:dyDescent="0.2">
      <c r="B155" s="134" t="s">
        <v>328</v>
      </c>
      <c r="C155" s="133" t="s">
        <v>313</v>
      </c>
      <c r="D155" s="118" t="s">
        <v>314</v>
      </c>
      <c r="E155" s="104">
        <f>'alle Daten'!F155</f>
        <v>364</v>
      </c>
      <c r="F155" s="104">
        <f>'alle Daten'!J155</f>
        <v>99</v>
      </c>
      <c r="G155" s="106">
        <f>'alle Daten'!N155</f>
        <v>0.27197802197802196</v>
      </c>
      <c r="H155" s="105">
        <f>'alle Daten'!O155</f>
        <v>-1.3736263736263743E-2</v>
      </c>
      <c r="I155" s="104">
        <f>'alle Daten'!Q155</f>
        <v>0</v>
      </c>
      <c r="J155" s="141">
        <f>'alle Daten'!U155</f>
        <v>99</v>
      </c>
      <c r="K155" s="107">
        <f>'alle Daten'!Z155</f>
        <v>65</v>
      </c>
      <c r="L155" s="106">
        <f>'alle Daten'!AA155</f>
        <v>0.65656565656565657</v>
      </c>
      <c r="M155" s="108">
        <f>'alle Daten'!AA155-'alle Daten'!Y155</f>
        <v>-8.3434343434343416E-2</v>
      </c>
      <c r="N155" s="107">
        <f>'alle Daten'!AD155</f>
        <v>23</v>
      </c>
      <c r="O155" s="106">
        <f>'alle Daten'!AE155</f>
        <v>0.23232323232323232</v>
      </c>
      <c r="P155" s="108">
        <f>'alle Daten'!AE155-'alle Daten'!AC155</f>
        <v>-2.7676767676767688E-2</v>
      </c>
      <c r="Q155" s="107">
        <f>'alle Daten'!AH155</f>
        <v>9</v>
      </c>
      <c r="R155" s="106">
        <f>'alle Daten'!AI155</f>
        <v>9.0909090909090912E-2</v>
      </c>
      <c r="S155" s="203">
        <f>'alle Daten'!AI155-'alle Daten'!AG155</f>
        <v>9.0909090909090912E-2</v>
      </c>
      <c r="T155" s="107">
        <f>'alle Daten'!AL155</f>
        <v>2</v>
      </c>
      <c r="U155" s="106">
        <f>'alle Daten'!AM155</f>
        <v>2.0202020202020204E-2</v>
      </c>
      <c r="V155" s="108">
        <f>'alle Daten'!AM155-'alle Daten'!AK155</f>
        <v>2.0202020202020204E-2</v>
      </c>
    </row>
    <row r="156" spans="2:22" x14ac:dyDescent="0.2">
      <c r="B156" s="134" t="s">
        <v>328</v>
      </c>
      <c r="C156" s="133" t="s">
        <v>315</v>
      </c>
      <c r="D156" s="118" t="s">
        <v>316</v>
      </c>
      <c r="E156" s="104">
        <f>'alle Daten'!F156</f>
        <v>600</v>
      </c>
      <c r="F156" s="104">
        <f>'alle Daten'!J156</f>
        <v>222</v>
      </c>
      <c r="G156" s="106">
        <f>'alle Daten'!N156</f>
        <v>0.37</v>
      </c>
      <c r="H156" s="105">
        <f>'alle Daten'!O156</f>
        <v>-0.11686244204018548</v>
      </c>
      <c r="I156" s="104">
        <f>'alle Daten'!Q156</f>
        <v>2</v>
      </c>
      <c r="J156" s="141">
        <f>'alle Daten'!U156</f>
        <v>220</v>
      </c>
      <c r="K156" s="107">
        <f>'alle Daten'!Z156</f>
        <v>171</v>
      </c>
      <c r="L156" s="106">
        <f>'alle Daten'!AA156</f>
        <v>0.77727272727272723</v>
      </c>
      <c r="M156" s="108">
        <f>'alle Daten'!AA156-'alle Daten'!Y156</f>
        <v>0.13917748917748918</v>
      </c>
      <c r="N156" s="107">
        <f>'alle Daten'!AD156</f>
        <v>40</v>
      </c>
      <c r="O156" s="106">
        <f>'alle Daten'!AE156</f>
        <v>0.18181818181818182</v>
      </c>
      <c r="P156" s="108">
        <f>'alle Daten'!AE156-'alle Daten'!AC156</f>
        <v>-0.18008658008658007</v>
      </c>
      <c r="Q156" s="107">
        <f>'alle Daten'!AH156</f>
        <v>7</v>
      </c>
      <c r="R156" s="106">
        <f>'alle Daten'!AI156</f>
        <v>3.1818181818181815E-2</v>
      </c>
      <c r="S156" s="203">
        <f>'alle Daten'!AI156-'alle Daten'!AG156</f>
        <v>3.1818181818181815E-2</v>
      </c>
      <c r="T156" s="107">
        <f>'alle Daten'!AL156</f>
        <v>2</v>
      </c>
      <c r="U156" s="106">
        <f>'alle Daten'!AM156</f>
        <v>9.0909090909090905E-3</v>
      </c>
      <c r="V156" s="108">
        <f>'alle Daten'!AM156-'alle Daten'!AK156</f>
        <v>9.0909090909090905E-3</v>
      </c>
    </row>
    <row r="157" spans="2:22" x14ac:dyDescent="0.2">
      <c r="B157" s="134" t="s">
        <v>328</v>
      </c>
      <c r="C157" s="133" t="s">
        <v>317</v>
      </c>
      <c r="D157" s="118" t="s">
        <v>318</v>
      </c>
      <c r="E157" s="104">
        <f>'alle Daten'!F157</f>
        <v>246</v>
      </c>
      <c r="F157" s="104">
        <f>'alle Daten'!J157</f>
        <v>131</v>
      </c>
      <c r="G157" s="106">
        <f>'alle Daten'!N157</f>
        <v>0.53252032520325199</v>
      </c>
      <c r="H157" s="105">
        <f>'alle Daten'!O157</f>
        <v>4.0212632895559652E-2</v>
      </c>
      <c r="I157" s="104">
        <f>'alle Daten'!Q157</f>
        <v>2</v>
      </c>
      <c r="J157" s="141">
        <f>'alle Daten'!U157</f>
        <v>129</v>
      </c>
      <c r="K157" s="107">
        <f>'alle Daten'!Z157</f>
        <v>76</v>
      </c>
      <c r="L157" s="106">
        <f>'alle Daten'!AA157</f>
        <v>0.58914728682170547</v>
      </c>
      <c r="M157" s="108">
        <f>'alle Daten'!AA157-'alle Daten'!Y157</f>
        <v>-8.2852713178294568E-2</v>
      </c>
      <c r="N157" s="107">
        <f>'alle Daten'!AD157</f>
        <v>42</v>
      </c>
      <c r="O157" s="106">
        <f>'alle Daten'!AE157</f>
        <v>0.32558139534883723</v>
      </c>
      <c r="P157" s="108">
        <f>'alle Daten'!AE157-'alle Daten'!AC157</f>
        <v>-2.4186046511627812E-3</v>
      </c>
      <c r="Q157" s="107">
        <f>'alle Daten'!AH157</f>
        <v>10</v>
      </c>
      <c r="R157" s="106">
        <f>'alle Daten'!AI157</f>
        <v>7.7519379844961239E-2</v>
      </c>
      <c r="S157" s="203">
        <f>'alle Daten'!AI157-'alle Daten'!AG157</f>
        <v>7.7519379844961239E-2</v>
      </c>
      <c r="T157" s="107">
        <f>'alle Daten'!AL157</f>
        <v>1</v>
      </c>
      <c r="U157" s="106">
        <f>'alle Daten'!AM157</f>
        <v>7.7519379844961239E-3</v>
      </c>
      <c r="V157" s="108">
        <f>'alle Daten'!AM157-'alle Daten'!AK157</f>
        <v>7.7519379844961239E-3</v>
      </c>
    </row>
    <row r="158" spans="2:22" x14ac:dyDescent="0.2">
      <c r="B158" s="134" t="s">
        <v>328</v>
      </c>
      <c r="C158" s="133" t="s">
        <v>319</v>
      </c>
      <c r="D158" s="118" t="s">
        <v>320</v>
      </c>
      <c r="E158" s="104">
        <f>'alle Daten'!F158</f>
        <v>626</v>
      </c>
      <c r="F158" s="104">
        <f>'alle Daten'!J158</f>
        <v>230</v>
      </c>
      <c r="G158" s="106">
        <f>'alle Daten'!N158</f>
        <v>0.36741214057507987</v>
      </c>
      <c r="H158" s="105">
        <f>'alle Daten'!O158</f>
        <v>2.6022412478403145E-2</v>
      </c>
      <c r="I158" s="104">
        <f>'alle Daten'!Q158</f>
        <v>1</v>
      </c>
      <c r="J158" s="141">
        <f>'alle Daten'!U158</f>
        <v>229</v>
      </c>
      <c r="K158" s="107">
        <f>'alle Daten'!Z158</f>
        <v>162</v>
      </c>
      <c r="L158" s="106">
        <f>'alle Daten'!AA158</f>
        <v>0.70742358078602618</v>
      </c>
      <c r="M158" s="108">
        <f>'alle Daten'!AA158-'alle Daten'!Y158</f>
        <v>-9.0782697240879617E-2</v>
      </c>
      <c r="N158" s="107">
        <f>'alle Daten'!AD158</f>
        <v>67</v>
      </c>
      <c r="O158" s="106">
        <f>'alle Daten'!AE158</f>
        <v>0.29257641921397382</v>
      </c>
      <c r="P158" s="108">
        <f>'alle Daten'!AE158-'alle Daten'!AC158</f>
        <v>9.0782697240879645E-2</v>
      </c>
      <c r="Q158" s="107">
        <f>'alle Daten'!AH158</f>
        <v>0</v>
      </c>
      <c r="R158" s="106">
        <f>'alle Daten'!AI158</f>
        <v>0</v>
      </c>
      <c r="S158" s="203">
        <f>'alle Daten'!AI158-'alle Daten'!AG158</f>
        <v>0</v>
      </c>
      <c r="T158" s="107">
        <f>'alle Daten'!AL158</f>
        <v>0</v>
      </c>
      <c r="U158" s="106">
        <f>'alle Daten'!AM158</f>
        <v>0</v>
      </c>
      <c r="V158" s="108">
        <f>'alle Daten'!AM158-'alle Daten'!AK158</f>
        <v>0</v>
      </c>
    </row>
    <row r="159" spans="2:22" x14ac:dyDescent="0.2">
      <c r="B159" s="134" t="s">
        <v>328</v>
      </c>
      <c r="C159" s="133" t="s">
        <v>321</v>
      </c>
      <c r="D159" s="118" t="s">
        <v>322</v>
      </c>
      <c r="E159" s="104">
        <f>'alle Daten'!F159</f>
        <v>119</v>
      </c>
      <c r="F159" s="104">
        <f>'alle Daten'!J159</f>
        <v>63</v>
      </c>
      <c r="G159" s="106">
        <f>'alle Daten'!N159</f>
        <v>0.52941176470588236</v>
      </c>
      <c r="H159" s="105">
        <f>'alle Daten'!O159</f>
        <v>-4.0836169178415149E-2</v>
      </c>
      <c r="I159" s="104">
        <f>'alle Daten'!Q159</f>
        <v>0</v>
      </c>
      <c r="J159" s="141">
        <f>'alle Daten'!U159</f>
        <v>63</v>
      </c>
      <c r="K159" s="107">
        <f>'alle Daten'!Z159</f>
        <v>25</v>
      </c>
      <c r="L159" s="106">
        <f>'alle Daten'!AA159</f>
        <v>0.3968253968253968</v>
      </c>
      <c r="M159" s="108">
        <f>'alle Daten'!AA159-'alle Daten'!Y159</f>
        <v>-8.9717046238785847E-3</v>
      </c>
      <c r="N159" s="107">
        <f>'alle Daten'!AD159</f>
        <v>37</v>
      </c>
      <c r="O159" s="106">
        <f>'alle Daten'!AE159</f>
        <v>0.58730158730158732</v>
      </c>
      <c r="P159" s="108">
        <f>'alle Daten'!AE159-'alle Daten'!AC159</f>
        <v>-6.9013112491372874E-3</v>
      </c>
      <c r="Q159" s="107">
        <f>'alle Daten'!AH159</f>
        <v>1</v>
      </c>
      <c r="R159" s="106">
        <f>'alle Daten'!AI159</f>
        <v>1.5873015873015872E-2</v>
      </c>
      <c r="S159" s="203">
        <f>'alle Daten'!AI159-'alle Daten'!AG159</f>
        <v>1.5873015873015872E-2</v>
      </c>
      <c r="T159" s="107">
        <f>'alle Daten'!AL159</f>
        <v>0</v>
      </c>
      <c r="U159" s="106">
        <f>'alle Daten'!AM159</f>
        <v>0</v>
      </c>
      <c r="V159" s="108">
        <f>'alle Daten'!AM159-'alle Daten'!AK159</f>
        <v>0</v>
      </c>
    </row>
    <row r="160" spans="2:22" x14ac:dyDescent="0.2">
      <c r="B160" s="134" t="s">
        <v>328</v>
      </c>
      <c r="C160" s="133" t="s">
        <v>323</v>
      </c>
      <c r="D160" s="118" t="s">
        <v>324</v>
      </c>
      <c r="E160" s="104">
        <f>'alle Daten'!F160</f>
        <v>340</v>
      </c>
      <c r="F160" s="104">
        <f>'alle Daten'!J160</f>
        <v>76</v>
      </c>
      <c r="G160" s="106">
        <f>'alle Daten'!N160</f>
        <v>0.22352941176470589</v>
      </c>
      <c r="H160" s="105">
        <f>'alle Daten'!O160</f>
        <v>-3.1846932321315607E-2</v>
      </c>
      <c r="I160" s="104">
        <f>'alle Daten'!Q160</f>
        <v>0</v>
      </c>
      <c r="J160" s="141">
        <f>'alle Daten'!U160</f>
        <v>76</v>
      </c>
      <c r="K160" s="107">
        <f>'alle Daten'!Z160</f>
        <v>35</v>
      </c>
      <c r="L160" s="106">
        <f>'alle Daten'!AA160</f>
        <v>0.46052631578947367</v>
      </c>
      <c r="M160" s="108">
        <f>'alle Daten'!AA160-'alle Daten'!Y160</f>
        <v>-0.23512585812356979</v>
      </c>
      <c r="N160" s="107">
        <f>'alle Daten'!AD160</f>
        <v>40</v>
      </c>
      <c r="O160" s="106">
        <f>'alle Daten'!AE160</f>
        <v>0.52631578947368418</v>
      </c>
      <c r="P160" s="108">
        <f>'alle Daten'!AE160-'alle Daten'!AC160</f>
        <v>0.22196796338672764</v>
      </c>
      <c r="Q160" s="107">
        <f>'alle Daten'!AH160</f>
        <v>1</v>
      </c>
      <c r="R160" s="106">
        <f>'alle Daten'!AI160</f>
        <v>1.3157894736842105E-2</v>
      </c>
      <c r="S160" s="203">
        <f>'alle Daten'!AI160-'alle Daten'!AG160</f>
        <v>1.3157894736842105E-2</v>
      </c>
      <c r="T160" s="107">
        <f>'alle Daten'!AL160</f>
        <v>0</v>
      </c>
      <c r="U160" s="106">
        <f>'alle Daten'!AM160</f>
        <v>0</v>
      </c>
      <c r="V160" s="108">
        <f>'alle Daten'!AM160-'alle Daten'!AK160</f>
        <v>0</v>
      </c>
    </row>
    <row r="161" spans="1:22" x14ac:dyDescent="0.2">
      <c r="B161" s="134" t="s">
        <v>328</v>
      </c>
      <c r="C161" s="133" t="s">
        <v>325</v>
      </c>
      <c r="D161" s="118" t="s">
        <v>326</v>
      </c>
      <c r="E161" s="104">
        <f>'alle Daten'!F161</f>
        <v>729</v>
      </c>
      <c r="F161" s="104">
        <f>'alle Daten'!J161</f>
        <v>322</v>
      </c>
      <c r="G161" s="106">
        <f>'alle Daten'!N161</f>
        <v>0.44170096021947874</v>
      </c>
      <c r="H161" s="105">
        <f>'alle Daten'!O161</f>
        <v>-6.0582144803352278E-2</v>
      </c>
      <c r="I161" s="104">
        <f>'alle Daten'!Q161</f>
        <v>1</v>
      </c>
      <c r="J161" s="141">
        <f>'alle Daten'!U161</f>
        <v>321</v>
      </c>
      <c r="K161" s="107">
        <f>'alle Daten'!Z161</f>
        <v>208</v>
      </c>
      <c r="L161" s="106">
        <f>'alle Daten'!AA161</f>
        <v>0.6479750778816199</v>
      </c>
      <c r="M161" s="108">
        <f>'alle Daten'!AA161-'alle Daten'!Y161</f>
        <v>-0.17679127725856703</v>
      </c>
      <c r="N161" s="107">
        <f>'alle Daten'!AD161</f>
        <v>75</v>
      </c>
      <c r="O161" s="106">
        <f>'alle Daten'!AE161</f>
        <v>0.23364485981308411</v>
      </c>
      <c r="P161" s="108">
        <f>'alle Daten'!AE161-'alle Daten'!AC161</f>
        <v>5.8411214953271035E-2</v>
      </c>
      <c r="Q161" s="107">
        <f>'alle Daten'!AH161</f>
        <v>21</v>
      </c>
      <c r="R161" s="106">
        <f>'alle Daten'!AI161</f>
        <v>6.5420560747663545E-2</v>
      </c>
      <c r="S161" s="203">
        <f>'alle Daten'!AI161-'alle Daten'!AG161</f>
        <v>6.5420560747663545E-2</v>
      </c>
      <c r="T161" s="107">
        <f>'alle Daten'!AL161</f>
        <v>17</v>
      </c>
      <c r="U161" s="106">
        <f>'alle Daten'!AM161</f>
        <v>5.2959501557632398E-2</v>
      </c>
      <c r="V161" s="108">
        <f>'alle Daten'!AM161-'alle Daten'!AK161</f>
        <v>5.2959501557632398E-2</v>
      </c>
    </row>
    <row r="162" spans="1:22" x14ac:dyDescent="0.2">
      <c r="B162" s="134" t="s">
        <v>328</v>
      </c>
      <c r="C162" s="133" t="s">
        <v>327</v>
      </c>
      <c r="D162" s="118" t="s">
        <v>328</v>
      </c>
      <c r="E162" s="104">
        <f>'alle Daten'!F162</f>
        <v>1164</v>
      </c>
      <c r="F162" s="104">
        <f>'alle Daten'!J162</f>
        <v>251</v>
      </c>
      <c r="G162" s="106">
        <f>'alle Daten'!N162</f>
        <v>0.21563573883161513</v>
      </c>
      <c r="H162" s="105">
        <f>'alle Daten'!O162</f>
        <v>3.2092065058384744E-3</v>
      </c>
      <c r="I162" s="104">
        <f>'alle Daten'!Q162</f>
        <v>2</v>
      </c>
      <c r="J162" s="141">
        <f>'alle Daten'!U162</f>
        <v>249</v>
      </c>
      <c r="K162" s="107">
        <f>'alle Daten'!Z162</f>
        <v>196</v>
      </c>
      <c r="L162" s="106">
        <f>'alle Daten'!AA162</f>
        <v>0.78714859437751006</v>
      </c>
      <c r="M162" s="108">
        <f>'alle Daten'!AA162-'alle Daten'!Y162</f>
        <v>-1.8406961178045522E-2</v>
      </c>
      <c r="N162" s="107">
        <f>'alle Daten'!AD162</f>
        <v>37</v>
      </c>
      <c r="O162" s="106">
        <f>'alle Daten'!AE162</f>
        <v>0.14859437751004015</v>
      </c>
      <c r="P162" s="108">
        <f>'alle Daten'!AE162-'alle Daten'!AC162</f>
        <v>-4.5850066934404299E-2</v>
      </c>
      <c r="Q162" s="107">
        <f>'alle Daten'!AH162</f>
        <v>3</v>
      </c>
      <c r="R162" s="106">
        <f>'alle Daten'!AI162</f>
        <v>1.2048192771084338E-2</v>
      </c>
      <c r="S162" s="203">
        <f>'alle Daten'!AI162-'alle Daten'!AG162</f>
        <v>1.2048192771084338E-2</v>
      </c>
      <c r="T162" s="107">
        <f>'alle Daten'!AL162</f>
        <v>13</v>
      </c>
      <c r="U162" s="106">
        <f>'alle Daten'!AM162</f>
        <v>5.2208835341365459E-2</v>
      </c>
      <c r="V162" s="108">
        <f>'alle Daten'!AM162-'alle Daten'!AK162</f>
        <v>5.2208835341365459E-2</v>
      </c>
    </row>
    <row r="163" spans="1:22" x14ac:dyDescent="0.2">
      <c r="B163" s="134" t="s">
        <v>328</v>
      </c>
      <c r="C163" s="133" t="s">
        <v>329</v>
      </c>
      <c r="D163" s="118" t="s">
        <v>330</v>
      </c>
      <c r="E163" s="104">
        <f>'alle Daten'!F163</f>
        <v>636</v>
      </c>
      <c r="F163" s="104">
        <f>'alle Daten'!J163</f>
        <v>195</v>
      </c>
      <c r="G163" s="106">
        <f>'alle Daten'!N163</f>
        <v>0.30660377358490565</v>
      </c>
      <c r="H163" s="105">
        <f>'alle Daten'!O163</f>
        <v>-5.8005143170851703E-3</v>
      </c>
      <c r="I163" s="104">
        <f>'alle Daten'!Q163</f>
        <v>0</v>
      </c>
      <c r="J163" s="141">
        <f>'alle Daten'!U163</f>
        <v>195</v>
      </c>
      <c r="K163" s="107">
        <f>'alle Daten'!Z163</f>
        <v>164</v>
      </c>
      <c r="L163" s="106">
        <f>'alle Daten'!AA163</f>
        <v>0.84102564102564104</v>
      </c>
      <c r="M163" s="108">
        <f>'alle Daten'!AA163-'alle Daten'!Y163</f>
        <v>2.8217759252242014E-2</v>
      </c>
      <c r="N163" s="107">
        <f>'alle Daten'!AD163</f>
        <v>18</v>
      </c>
      <c r="O163" s="106">
        <f>'alle Daten'!AE163</f>
        <v>9.2307692307692313E-2</v>
      </c>
      <c r="P163" s="108">
        <f>'alle Daten'!AE163-'alle Daten'!AC163</f>
        <v>-9.4884425918908666E-2</v>
      </c>
      <c r="Q163" s="107">
        <f>'alle Daten'!AH163</f>
        <v>3</v>
      </c>
      <c r="R163" s="106">
        <f>'alle Daten'!AI163</f>
        <v>1.5384615384615385E-2</v>
      </c>
      <c r="S163" s="203">
        <f>'alle Daten'!AI163-'alle Daten'!AG163</f>
        <v>1.5384615384615385E-2</v>
      </c>
      <c r="T163" s="107">
        <f>'alle Daten'!AL163</f>
        <v>10</v>
      </c>
      <c r="U163" s="106">
        <f>'alle Daten'!AM163</f>
        <v>5.128205128205128E-2</v>
      </c>
      <c r="V163" s="108">
        <f>'alle Daten'!AM163-'alle Daten'!AK163</f>
        <v>5.128205128205128E-2</v>
      </c>
    </row>
    <row r="164" spans="1:22" x14ac:dyDescent="0.2">
      <c r="B164" s="134" t="s">
        <v>328</v>
      </c>
      <c r="C164" s="133" t="s">
        <v>331</v>
      </c>
      <c r="D164" s="118" t="s">
        <v>332</v>
      </c>
      <c r="E164" s="104">
        <f>'alle Daten'!F164</f>
        <v>400</v>
      </c>
      <c r="F164" s="104">
        <f>'alle Daten'!J164</f>
        <v>106</v>
      </c>
      <c r="G164" s="106">
        <f>'alle Daten'!N164</f>
        <v>0.26500000000000001</v>
      </c>
      <c r="H164" s="105">
        <f>'alle Daten'!O164</f>
        <v>-0.1681896551724138</v>
      </c>
      <c r="I164" s="104">
        <f>'alle Daten'!Q164</f>
        <v>0</v>
      </c>
      <c r="J164" s="141">
        <f>'alle Daten'!U164</f>
        <v>106</v>
      </c>
      <c r="K164" s="107">
        <f>'alle Daten'!Z164</f>
        <v>52</v>
      </c>
      <c r="L164" s="106">
        <f>'alle Daten'!AA164</f>
        <v>0.49056603773584906</v>
      </c>
      <c r="M164" s="108">
        <f>'alle Daten'!AA164-'alle Daten'!Y164</f>
        <v>-0.31751477034495901</v>
      </c>
      <c r="N164" s="107">
        <f>'alle Daten'!AD164</f>
        <v>11</v>
      </c>
      <c r="O164" s="106">
        <f>'alle Daten'!AE164</f>
        <v>0.10377358490566038</v>
      </c>
      <c r="P164" s="108">
        <f>'alle Daten'!AE164-'alle Daten'!AC164</f>
        <v>-8.8145607013531524E-2</v>
      </c>
      <c r="Q164" s="107">
        <f>'alle Daten'!AH164</f>
        <v>43</v>
      </c>
      <c r="R164" s="106">
        <f>'alle Daten'!AI164</f>
        <v>0.40566037735849059</v>
      </c>
      <c r="S164" s="203">
        <f>'alle Daten'!AI164-'alle Daten'!AG164</f>
        <v>0.40566037735849059</v>
      </c>
      <c r="T164" s="107">
        <f>'alle Daten'!AL164</f>
        <v>0</v>
      </c>
      <c r="U164" s="106">
        <f>'alle Daten'!AM164</f>
        <v>0</v>
      </c>
      <c r="V164" s="108">
        <f>'alle Daten'!AM164-'alle Daten'!AK164</f>
        <v>0</v>
      </c>
    </row>
    <row r="165" spans="1:22" x14ac:dyDescent="0.2">
      <c r="B165" s="134" t="s">
        <v>328</v>
      </c>
      <c r="C165" s="133" t="s">
        <v>333</v>
      </c>
      <c r="D165" s="118" t="s">
        <v>334</v>
      </c>
      <c r="E165" s="104">
        <f>'alle Daten'!F165</f>
        <v>351</v>
      </c>
      <c r="F165" s="104">
        <f>'alle Daten'!J165</f>
        <v>117</v>
      </c>
      <c r="G165" s="106">
        <f>'alle Daten'!N165</f>
        <v>0.33333333333333331</v>
      </c>
      <c r="H165" s="105">
        <f>'alle Daten'!O165</f>
        <v>-5.5406613047363718E-2</v>
      </c>
      <c r="I165" s="104">
        <f>'alle Daten'!Q165</f>
        <v>0</v>
      </c>
      <c r="J165" s="141">
        <f>'alle Daten'!U165</f>
        <v>117</v>
      </c>
      <c r="K165" s="107">
        <f>'alle Daten'!Z165</f>
        <v>60</v>
      </c>
      <c r="L165" s="106">
        <f>'alle Daten'!AA165</f>
        <v>0.51282051282051277</v>
      </c>
      <c r="M165" s="108">
        <f>'alle Daten'!AA165-'alle Daten'!Y165</f>
        <v>2.6905019862766277E-2</v>
      </c>
      <c r="N165" s="107">
        <f>'alle Daten'!AD165</f>
        <v>47</v>
      </c>
      <c r="O165" s="106">
        <f>'alle Daten'!AE165</f>
        <v>0.40170940170940173</v>
      </c>
      <c r="P165" s="108">
        <f>'alle Daten'!AE165-'alle Daten'!AC165</f>
        <v>-0.11237510533285178</v>
      </c>
      <c r="Q165" s="107">
        <f>'alle Daten'!AH165</f>
        <v>7</v>
      </c>
      <c r="R165" s="106">
        <f>'alle Daten'!AI165</f>
        <v>5.9829059829059832E-2</v>
      </c>
      <c r="S165" s="203">
        <f>'alle Daten'!AI165-'alle Daten'!AG165</f>
        <v>5.9829059829059832E-2</v>
      </c>
      <c r="T165" s="107">
        <f>'alle Daten'!AL165</f>
        <v>3</v>
      </c>
      <c r="U165" s="106">
        <f>'alle Daten'!AM165</f>
        <v>2.564102564102564E-2</v>
      </c>
      <c r="V165" s="108">
        <f>'alle Daten'!AM165-'alle Daten'!AK165</f>
        <v>2.564102564102564E-2</v>
      </c>
    </row>
    <row r="166" spans="1:22" x14ac:dyDescent="0.2">
      <c r="B166" s="134" t="s">
        <v>328</v>
      </c>
      <c r="C166" s="133" t="s">
        <v>335</v>
      </c>
      <c r="D166" s="118" t="s">
        <v>336</v>
      </c>
      <c r="E166" s="104">
        <f>'alle Daten'!F166</f>
        <v>417</v>
      </c>
      <c r="F166" s="104">
        <f>'alle Daten'!J166</f>
        <v>210</v>
      </c>
      <c r="G166" s="106">
        <f>'alle Daten'!N166</f>
        <v>0.50359712230215825</v>
      </c>
      <c r="H166" s="105">
        <f>'alle Daten'!O166</f>
        <v>-1.9338657514355484E-2</v>
      </c>
      <c r="I166" s="104">
        <f>'alle Daten'!Q166</f>
        <v>0</v>
      </c>
      <c r="J166" s="141">
        <f>'alle Daten'!U166</f>
        <v>210</v>
      </c>
      <c r="K166" s="107">
        <f>'alle Daten'!Z166</f>
        <v>145</v>
      </c>
      <c r="L166" s="106">
        <f>'alle Daten'!AA166</f>
        <v>0.69047619047619047</v>
      </c>
      <c r="M166" s="108">
        <f>'alle Daten'!AA166-'alle Daten'!Y166</f>
        <v>-4.6130952380952439E-2</v>
      </c>
      <c r="N166" s="107">
        <f>'alle Daten'!AD166</f>
        <v>61</v>
      </c>
      <c r="O166" s="106">
        <f>'alle Daten'!AE166</f>
        <v>0.2904761904761905</v>
      </c>
      <c r="P166" s="108">
        <f>'alle Daten'!AE166-'alle Daten'!AC166</f>
        <v>2.7083333333333348E-2</v>
      </c>
      <c r="Q166" s="107">
        <f>'alle Daten'!AH166</f>
        <v>4</v>
      </c>
      <c r="R166" s="106">
        <f>'alle Daten'!AI166</f>
        <v>1.9047619047619049E-2</v>
      </c>
      <c r="S166" s="203">
        <f>'alle Daten'!AI166-'alle Daten'!AG166</f>
        <v>1.9047619047619049E-2</v>
      </c>
      <c r="T166" s="107">
        <f>'alle Daten'!AL166</f>
        <v>0</v>
      </c>
      <c r="U166" s="106">
        <f>'alle Daten'!AM166</f>
        <v>0</v>
      </c>
      <c r="V166" s="108">
        <f>'alle Daten'!AM166-'alle Daten'!AK166</f>
        <v>0</v>
      </c>
    </row>
    <row r="167" spans="1:22" x14ac:dyDescent="0.2">
      <c r="B167" s="134" t="s">
        <v>328</v>
      </c>
      <c r="C167" s="133" t="s">
        <v>337</v>
      </c>
      <c r="D167" s="118" t="s">
        <v>338</v>
      </c>
      <c r="E167" s="104">
        <f>'alle Daten'!F167</f>
        <v>313</v>
      </c>
      <c r="F167" s="104">
        <f>'alle Daten'!J167</f>
        <v>165</v>
      </c>
      <c r="G167" s="106">
        <f>'alle Daten'!N167</f>
        <v>0.52715654952076674</v>
      </c>
      <c r="H167" s="105">
        <f>'alle Daten'!O167</f>
        <v>-6.5218817048148248E-2</v>
      </c>
      <c r="I167" s="104">
        <f>'alle Daten'!Q167</f>
        <v>1</v>
      </c>
      <c r="J167" s="141">
        <f>'alle Daten'!U167</f>
        <v>164</v>
      </c>
      <c r="K167" s="107">
        <f>'alle Daten'!Z167</f>
        <v>114</v>
      </c>
      <c r="L167" s="106">
        <f>'alle Daten'!AA167</f>
        <v>0.69512195121951215</v>
      </c>
      <c r="M167" s="108">
        <f>'alle Daten'!AA167-'alle Daten'!Y167</f>
        <v>-6.6299368577442119E-2</v>
      </c>
      <c r="N167" s="107">
        <f>'alle Daten'!AD167</f>
        <v>44</v>
      </c>
      <c r="O167" s="106">
        <f>'alle Daten'!AE167</f>
        <v>0.26829268292682928</v>
      </c>
      <c r="P167" s="108">
        <f>'alle Daten'!AE167-'alle Daten'!AC167</f>
        <v>2.9714002723783606E-2</v>
      </c>
      <c r="Q167" s="107">
        <f>'alle Daten'!AH167</f>
        <v>4</v>
      </c>
      <c r="R167" s="106">
        <f>'alle Daten'!AI167</f>
        <v>2.4390243902439025E-2</v>
      </c>
      <c r="S167" s="203">
        <f>'alle Daten'!AI167-'alle Daten'!AG167</f>
        <v>2.4390243902439025E-2</v>
      </c>
      <c r="T167" s="107">
        <f>'alle Daten'!AL167</f>
        <v>2</v>
      </c>
      <c r="U167" s="106">
        <f>'alle Daten'!AM167</f>
        <v>1.2195121951219513E-2</v>
      </c>
      <c r="V167" s="108">
        <f>'alle Daten'!AM167-'alle Daten'!AK167</f>
        <v>1.2195121951219513E-2</v>
      </c>
    </row>
    <row r="168" spans="1:22" x14ac:dyDescent="0.2">
      <c r="B168" s="134" t="s">
        <v>328</v>
      </c>
      <c r="C168" s="133" t="s">
        <v>339</v>
      </c>
      <c r="D168" s="118" t="s">
        <v>340</v>
      </c>
      <c r="E168" s="104">
        <f>'alle Daten'!F168</f>
        <v>142</v>
      </c>
      <c r="F168" s="104">
        <f>'alle Daten'!J168</f>
        <v>84</v>
      </c>
      <c r="G168" s="106">
        <f>'alle Daten'!N168</f>
        <v>0.59154929577464788</v>
      </c>
      <c r="H168" s="105">
        <f>'alle Daten'!O168</f>
        <v>-7.296683325761022E-2</v>
      </c>
      <c r="I168" s="104">
        <f>'alle Daten'!Q168</f>
        <v>4</v>
      </c>
      <c r="J168" s="141">
        <f>'alle Daten'!U168</f>
        <v>80</v>
      </c>
      <c r="K168" s="107">
        <f>'alle Daten'!Z168</f>
        <v>39</v>
      </c>
      <c r="L168" s="106">
        <f>'alle Daten'!AA168</f>
        <v>0.48749999999999999</v>
      </c>
      <c r="M168" s="108">
        <f>'alle Daten'!AA168-'alle Daten'!Y168</f>
        <v>-6.2500000000000056E-2</v>
      </c>
      <c r="N168" s="107">
        <f>'alle Daten'!AD168</f>
        <v>36</v>
      </c>
      <c r="O168" s="106">
        <f>'alle Daten'!AE168</f>
        <v>0.45</v>
      </c>
      <c r="P168" s="108">
        <f>'alle Daten'!AE168-'alle Daten'!AC168</f>
        <v>0</v>
      </c>
      <c r="Q168" s="107">
        <f>'alle Daten'!AH168</f>
        <v>5</v>
      </c>
      <c r="R168" s="106">
        <f>'alle Daten'!AI168</f>
        <v>6.25E-2</v>
      </c>
      <c r="S168" s="203">
        <f>'alle Daten'!AI168-'alle Daten'!AG168</f>
        <v>6.25E-2</v>
      </c>
      <c r="T168" s="107">
        <f>'alle Daten'!AL168</f>
        <v>0</v>
      </c>
      <c r="U168" s="106">
        <f>'alle Daten'!AM168</f>
        <v>0</v>
      </c>
      <c r="V168" s="108">
        <f>'alle Daten'!AM168-'alle Daten'!AK168</f>
        <v>0</v>
      </c>
    </row>
    <row r="169" spans="1:22" x14ac:dyDescent="0.2">
      <c r="B169" s="134" t="s">
        <v>328</v>
      </c>
      <c r="C169" s="133" t="s">
        <v>341</v>
      </c>
      <c r="D169" s="118" t="s">
        <v>342</v>
      </c>
      <c r="E169" s="104">
        <f>'alle Daten'!F169</f>
        <v>606</v>
      </c>
      <c r="F169" s="104">
        <f>'alle Daten'!J169</f>
        <v>135</v>
      </c>
      <c r="G169" s="106">
        <f>'alle Daten'!N169</f>
        <v>0.22277227722772278</v>
      </c>
      <c r="H169" s="105">
        <f>'alle Daten'!O169</f>
        <v>5.4494425820534875E-3</v>
      </c>
      <c r="I169" s="104">
        <f>'alle Daten'!Q169</f>
        <v>0</v>
      </c>
      <c r="J169" s="141">
        <f>'alle Daten'!U169</f>
        <v>135</v>
      </c>
      <c r="K169" s="107">
        <f>'alle Daten'!Z169</f>
        <v>95</v>
      </c>
      <c r="L169" s="106">
        <f>'alle Daten'!AA169</f>
        <v>0.70370370370370372</v>
      </c>
      <c r="M169" s="108">
        <f>'alle Daten'!AA169-'alle Daten'!Y169</f>
        <v>-8.4617464179507995E-2</v>
      </c>
      <c r="N169" s="107">
        <f>'alle Daten'!AD169</f>
        <v>37</v>
      </c>
      <c r="O169" s="106">
        <f>'alle Daten'!AE169</f>
        <v>0.27407407407407408</v>
      </c>
      <c r="P169" s="108">
        <f>'alle Daten'!AE169-'alle Daten'!AC169</f>
        <v>6.2395241957285769E-2</v>
      </c>
      <c r="Q169" s="107">
        <f>'alle Daten'!AH169</f>
        <v>1</v>
      </c>
      <c r="R169" s="106">
        <f>'alle Daten'!AI169</f>
        <v>7.4074074074074077E-3</v>
      </c>
      <c r="S169" s="203">
        <f>'alle Daten'!AI169-'alle Daten'!AG169</f>
        <v>7.4074074074074077E-3</v>
      </c>
      <c r="T169" s="107">
        <f>'alle Daten'!AL169</f>
        <v>2</v>
      </c>
      <c r="U169" s="106">
        <f>'alle Daten'!AM169</f>
        <v>1.4814814814814815E-2</v>
      </c>
      <c r="V169" s="108">
        <f>'alle Daten'!AM169-'alle Daten'!AK169</f>
        <v>1.4814814814814815E-2</v>
      </c>
    </row>
    <row r="170" spans="1:22" x14ac:dyDescent="0.2">
      <c r="B170" s="134" t="s">
        <v>328</v>
      </c>
      <c r="C170" s="133" t="s">
        <v>343</v>
      </c>
      <c r="D170" s="118" t="s">
        <v>344</v>
      </c>
      <c r="E170" s="104">
        <f>'alle Daten'!F170</f>
        <v>386</v>
      </c>
      <c r="F170" s="104">
        <f>'alle Daten'!J170</f>
        <v>188</v>
      </c>
      <c r="G170" s="106">
        <f>'alle Daten'!N170</f>
        <v>0.48704663212435234</v>
      </c>
      <c r="H170" s="105">
        <f>'alle Daten'!O170</f>
        <v>-0.12109586151432455</v>
      </c>
      <c r="I170" s="104">
        <f>'alle Daten'!Q170</f>
        <v>1</v>
      </c>
      <c r="J170" s="141">
        <f>'alle Daten'!U170</f>
        <v>187</v>
      </c>
      <c r="K170" s="107">
        <f>'alle Daten'!Z170</f>
        <v>116</v>
      </c>
      <c r="L170" s="106">
        <f>'alle Daten'!AA170</f>
        <v>0.6203208556149733</v>
      </c>
      <c r="M170" s="108">
        <f>'alle Daten'!AA170-'alle Daten'!Y170</f>
        <v>2.7100516631922478E-2</v>
      </c>
      <c r="N170" s="107">
        <f>'alle Daten'!AD170</f>
        <v>66</v>
      </c>
      <c r="O170" s="106">
        <f>'alle Daten'!AE170</f>
        <v>0.35294117647058826</v>
      </c>
      <c r="P170" s="108">
        <f>'alle Daten'!AE170-'alle Daten'!AC170</f>
        <v>-5.3838484546360921E-2</v>
      </c>
      <c r="Q170" s="107">
        <f>'alle Daten'!AH170</f>
        <v>4</v>
      </c>
      <c r="R170" s="106">
        <f>'alle Daten'!AI170</f>
        <v>2.1390374331550801E-2</v>
      </c>
      <c r="S170" s="203">
        <f>'alle Daten'!AI170-'alle Daten'!AG170</f>
        <v>2.1390374331550801E-2</v>
      </c>
      <c r="T170" s="107">
        <f>'alle Daten'!AL170</f>
        <v>1</v>
      </c>
      <c r="U170" s="106">
        <f>'alle Daten'!AM170</f>
        <v>5.3475935828877002E-3</v>
      </c>
      <c r="V170" s="108">
        <f>'alle Daten'!AM170-'alle Daten'!AK170</f>
        <v>5.3475935828877002E-3</v>
      </c>
    </row>
    <row r="171" spans="1:22" x14ac:dyDescent="0.2">
      <c r="B171" s="134" t="s">
        <v>328</v>
      </c>
      <c r="C171" s="133" t="s">
        <v>345</v>
      </c>
      <c r="D171" s="118" t="s">
        <v>346</v>
      </c>
      <c r="E171" s="104">
        <f>'alle Daten'!F171</f>
        <v>326</v>
      </c>
      <c r="F171" s="104">
        <f>'alle Daten'!J171</f>
        <v>100</v>
      </c>
      <c r="G171" s="106">
        <f>'alle Daten'!N171</f>
        <v>0.30674846625766872</v>
      </c>
      <c r="H171" s="105">
        <f>'alle Daten'!O171</f>
        <v>5.3786032439701037E-3</v>
      </c>
      <c r="I171" s="104">
        <f>'alle Daten'!Q171</f>
        <v>1</v>
      </c>
      <c r="J171" s="141">
        <f>'alle Daten'!U171</f>
        <v>99</v>
      </c>
      <c r="K171" s="107">
        <f>'alle Daten'!Z171</f>
        <v>87</v>
      </c>
      <c r="L171" s="106">
        <f>'alle Daten'!AA171</f>
        <v>0.87878787878787878</v>
      </c>
      <c r="M171" s="108">
        <f>'alle Daten'!AA171-'alle Daten'!Y171</f>
        <v>-1.0101010101010055E-2</v>
      </c>
      <c r="N171" s="107">
        <f>'alle Daten'!AD171</f>
        <v>8</v>
      </c>
      <c r="O171" s="106">
        <f>'alle Daten'!AE171</f>
        <v>8.0808080808080815E-2</v>
      </c>
      <c r="P171" s="108">
        <f>'alle Daten'!AE171-'alle Daten'!AC171</f>
        <v>-3.030303030303029E-2</v>
      </c>
      <c r="Q171" s="107">
        <f>'alle Daten'!AH171</f>
        <v>2</v>
      </c>
      <c r="R171" s="106">
        <f>'alle Daten'!AI171</f>
        <v>2.0202020202020204E-2</v>
      </c>
      <c r="S171" s="203">
        <f>'alle Daten'!AI171-'alle Daten'!AG171</f>
        <v>2.0202020202020204E-2</v>
      </c>
      <c r="T171" s="107">
        <f>'alle Daten'!AL171</f>
        <v>2</v>
      </c>
      <c r="U171" s="106">
        <f>'alle Daten'!AM171</f>
        <v>2.0202020202020204E-2</v>
      </c>
      <c r="V171" s="108">
        <f>'alle Daten'!AM171-'alle Daten'!AK171</f>
        <v>2.0202020202020204E-2</v>
      </c>
    </row>
    <row r="172" spans="1:22" x14ac:dyDescent="0.2">
      <c r="B172" s="134" t="s">
        <v>328</v>
      </c>
      <c r="C172" s="133" t="s">
        <v>347</v>
      </c>
      <c r="D172" s="118" t="s">
        <v>348</v>
      </c>
      <c r="E172" s="104">
        <f>'alle Daten'!F172</f>
        <v>397</v>
      </c>
      <c r="F172" s="104">
        <f>'alle Daten'!J172</f>
        <v>174</v>
      </c>
      <c r="G172" s="106">
        <f>'alle Daten'!N172</f>
        <v>0.43828715365239296</v>
      </c>
      <c r="H172" s="105">
        <f>'alle Daten'!O172</f>
        <v>-4.3553040052207503E-2</v>
      </c>
      <c r="I172" s="104">
        <f>'alle Daten'!Q172</f>
        <v>0</v>
      </c>
      <c r="J172" s="141">
        <f>'alle Daten'!U172</f>
        <v>174</v>
      </c>
      <c r="K172" s="107">
        <f>'alle Daten'!Z172</f>
        <v>136</v>
      </c>
      <c r="L172" s="106">
        <f>'alle Daten'!AA172</f>
        <v>0.7816091954022989</v>
      </c>
      <c r="M172" s="108">
        <f>'alle Daten'!AA172-'alle Daten'!Y172</f>
        <v>-2.0421261450492945E-2</v>
      </c>
      <c r="N172" s="107">
        <f>'alle Daten'!AD172</f>
        <v>26</v>
      </c>
      <c r="O172" s="106">
        <f>'alle Daten'!AE172</f>
        <v>0.14942528735632185</v>
      </c>
      <c r="P172" s="108">
        <f>'alle Daten'!AE172-'alle Daten'!AC172</f>
        <v>-4.8544255790886282E-2</v>
      </c>
      <c r="Q172" s="107">
        <f>'alle Daten'!AH172</f>
        <v>11</v>
      </c>
      <c r="R172" s="106">
        <f>'alle Daten'!AI172</f>
        <v>6.3218390804597707E-2</v>
      </c>
      <c r="S172" s="203">
        <f>'alle Daten'!AI172-'alle Daten'!AG172</f>
        <v>6.3218390804597707E-2</v>
      </c>
      <c r="T172" s="107">
        <f>'alle Daten'!AL172</f>
        <v>1</v>
      </c>
      <c r="U172" s="106">
        <f>'alle Daten'!AM172</f>
        <v>5.7471264367816091E-3</v>
      </c>
      <c r="V172" s="108">
        <f>'alle Daten'!AM172-'alle Daten'!AK172</f>
        <v>5.7471264367816091E-3</v>
      </c>
    </row>
    <row r="173" spans="1:22" x14ac:dyDescent="0.2">
      <c r="B173" s="134" t="s">
        <v>328</v>
      </c>
      <c r="C173" s="133" t="s">
        <v>349</v>
      </c>
      <c r="D173" s="118" t="s">
        <v>350</v>
      </c>
      <c r="E173" s="104">
        <f>'alle Daten'!F173</f>
        <v>375</v>
      </c>
      <c r="F173" s="104">
        <f>'alle Daten'!J173</f>
        <v>198</v>
      </c>
      <c r="G173" s="106">
        <f>'alle Daten'!N173</f>
        <v>0.52800000000000002</v>
      </c>
      <c r="H173" s="105">
        <f>'alle Daten'!O173</f>
        <v>-7.6422604422604401E-2</v>
      </c>
      <c r="I173" s="104">
        <f>'alle Daten'!Q173</f>
        <v>0</v>
      </c>
      <c r="J173" s="141">
        <f>'alle Daten'!U173</f>
        <v>198</v>
      </c>
      <c r="K173" s="107">
        <f>'alle Daten'!Z173</f>
        <v>180</v>
      </c>
      <c r="L173" s="106">
        <f>'alle Daten'!AA173</f>
        <v>0.90909090909090906</v>
      </c>
      <c r="M173" s="108">
        <f>'alle Daten'!AA173-'alle Daten'!Y173</f>
        <v>0.15188926300037409</v>
      </c>
      <c r="N173" s="107">
        <f>'alle Daten'!AD173</f>
        <v>14</v>
      </c>
      <c r="O173" s="106">
        <f>'alle Daten'!AE173</f>
        <v>7.0707070707070704E-2</v>
      </c>
      <c r="P173" s="108">
        <f>'alle Daten'!AE173-'alle Daten'!AC173</f>
        <v>-0.17209128320239431</v>
      </c>
      <c r="Q173" s="107">
        <f>'alle Daten'!AH173</f>
        <v>2</v>
      </c>
      <c r="R173" s="106">
        <f>'alle Daten'!AI173</f>
        <v>1.0101010101010102E-2</v>
      </c>
      <c r="S173" s="203">
        <f>'alle Daten'!AI173-'alle Daten'!AG173</f>
        <v>1.0101010101010102E-2</v>
      </c>
      <c r="T173" s="107">
        <f>'alle Daten'!AL173</f>
        <v>2</v>
      </c>
      <c r="U173" s="106">
        <f>'alle Daten'!AM173</f>
        <v>1.0101010101010102E-2</v>
      </c>
      <c r="V173" s="108">
        <f>'alle Daten'!AM173-'alle Daten'!AK173</f>
        <v>1.0101010101010102E-2</v>
      </c>
    </row>
    <row r="174" spans="1:22" ht="13.5" thickBot="1" x14ac:dyDescent="0.25">
      <c r="B174" s="135" t="s">
        <v>328</v>
      </c>
      <c r="C174" s="136" t="s">
        <v>351</v>
      </c>
      <c r="D174" s="137" t="s">
        <v>352</v>
      </c>
      <c r="E174" s="138">
        <f>'alle Daten'!F174</f>
        <v>417</v>
      </c>
      <c r="F174" s="138">
        <f>'alle Daten'!J174</f>
        <v>141</v>
      </c>
      <c r="G174" s="139">
        <f>'alle Daten'!N174</f>
        <v>0.33812949640287771</v>
      </c>
      <c r="H174" s="140">
        <f>'alle Daten'!O174</f>
        <v>4.2418435454796455E-2</v>
      </c>
      <c r="I174" s="138">
        <f>'alle Daten'!Q174</f>
        <v>0</v>
      </c>
      <c r="J174" s="142">
        <f>'alle Daten'!U174</f>
        <v>141</v>
      </c>
      <c r="K174" s="143">
        <f>'alle Daten'!Z174</f>
        <v>93</v>
      </c>
      <c r="L174" s="139">
        <f>'alle Daten'!AA174</f>
        <v>0.65957446808510634</v>
      </c>
      <c r="M174" s="144">
        <f>'alle Daten'!AA174-'alle Daten'!Y174</f>
        <v>-5.034919603703103E-2</v>
      </c>
      <c r="N174" s="143">
        <f>'alle Daten'!AD174</f>
        <v>35</v>
      </c>
      <c r="O174" s="139">
        <f>'alle Daten'!AE174</f>
        <v>0.24822695035460993</v>
      </c>
      <c r="P174" s="144">
        <f>'alle Daten'!AE174-'alle Daten'!AC174</f>
        <v>-4.1849385523252652E-2</v>
      </c>
      <c r="Q174" s="143">
        <f>'alle Daten'!AH174</f>
        <v>12</v>
      </c>
      <c r="R174" s="139">
        <f>'alle Daten'!AI174</f>
        <v>8.5106382978723402E-2</v>
      </c>
      <c r="S174" s="204">
        <f>'alle Daten'!AI174-'alle Daten'!AG174</f>
        <v>8.5106382978723402E-2</v>
      </c>
      <c r="T174" s="208">
        <f>'alle Daten'!AL174</f>
        <v>1</v>
      </c>
      <c r="U174" s="209">
        <f>'alle Daten'!AM174</f>
        <v>7.0921985815602835E-3</v>
      </c>
      <c r="V174" s="210">
        <f>'alle Daten'!AM174-'alle Daten'!AK174</f>
        <v>7.0921985815602835E-3</v>
      </c>
    </row>
    <row r="175" spans="1:22" ht="14.25" thickTop="1" thickBot="1" x14ac:dyDescent="0.25">
      <c r="T175" s="198"/>
      <c r="U175" s="199"/>
      <c r="V175" s="200"/>
    </row>
    <row r="176" spans="1:22" s="150" customFormat="1" ht="13.5" thickBot="1" x14ac:dyDescent="0.25">
      <c r="A176" s="148"/>
      <c r="B176" s="149"/>
      <c r="C176" s="149"/>
      <c r="D176" s="211" t="s">
        <v>453</v>
      </c>
      <c r="E176" s="212">
        <f>'alle Daten'!F176</f>
        <v>60609</v>
      </c>
      <c r="F176" s="212">
        <f>'alle Daten'!J176</f>
        <v>22964</v>
      </c>
      <c r="G176" s="201">
        <f>'alle Daten'!N176</f>
        <v>0.37888762395023839</v>
      </c>
      <c r="H176" s="213">
        <f>'alle Daten'!O176</f>
        <v>-1.8090935078896919E-2</v>
      </c>
      <c r="I176" s="212">
        <f>'alle Daten'!Q176</f>
        <v>227</v>
      </c>
      <c r="J176" s="212">
        <f>'alle Daten'!U176</f>
        <v>22737</v>
      </c>
      <c r="K176" s="212">
        <f>'alle Daten'!Z176</f>
        <v>16467</v>
      </c>
      <c r="L176" s="201">
        <f>'alle Daten'!AA176</f>
        <v>0.72423802612481858</v>
      </c>
      <c r="M176" s="213">
        <f>'alle Daten'!AA176-'alle Daten'!Y176</f>
        <v>-1.2427307741634808E-2</v>
      </c>
      <c r="N176" s="212">
        <f>'alle Daten'!AD176</f>
        <v>5261</v>
      </c>
      <c r="O176" s="201">
        <f>'alle Daten'!AE176</f>
        <v>0.23138496723402383</v>
      </c>
      <c r="P176" s="213">
        <f>'alle Daten'!AE176-'alle Daten'!AC176</f>
        <v>-3.1949698899522733E-2</v>
      </c>
      <c r="Q176" s="212">
        <f>'alle Daten'!AH176</f>
        <v>867</v>
      </c>
      <c r="R176" s="201">
        <f>'alle Daten'!AI176</f>
        <v>3.8131679641113601E-2</v>
      </c>
      <c r="S176" s="201">
        <f>'alle Daten'!AI176-'alle Daten'!AG176</f>
        <v>3.8131679641113601E-2</v>
      </c>
      <c r="T176" s="212">
        <f>'alle Daten'!AK176</f>
        <v>0</v>
      </c>
      <c r="U176" s="201">
        <f>'alle Daten'!AL176</f>
        <v>142</v>
      </c>
      <c r="V176" s="214">
        <f>'alle Daten'!AL176-'alle Daten'!AJ176</f>
        <v>142</v>
      </c>
    </row>
    <row r="177" spans="1:43" x14ac:dyDescent="0.2">
      <c r="T177" s="1"/>
      <c r="U177" s="1"/>
      <c r="V177" s="1"/>
    </row>
    <row r="178" spans="1:43" ht="13.5" thickBot="1" x14ac:dyDescent="0.25">
      <c r="T178" s="1"/>
      <c r="U178" s="1"/>
      <c r="V178" s="1"/>
    </row>
    <row r="179" spans="1:43" ht="20.25" x14ac:dyDescent="0.2">
      <c r="K179" s="308" t="s">
        <v>354</v>
      </c>
      <c r="L179" s="309"/>
      <c r="M179" s="310"/>
      <c r="N179" s="308" t="s">
        <v>353</v>
      </c>
      <c r="O179" s="309"/>
      <c r="P179" s="310"/>
      <c r="Q179" s="308" t="s">
        <v>463</v>
      </c>
      <c r="R179" s="309"/>
      <c r="S179" s="310"/>
      <c r="T179" s="308" t="s">
        <v>463</v>
      </c>
      <c r="U179" s="309"/>
      <c r="V179" s="310"/>
    </row>
    <row r="180" spans="1:43" ht="8.25" customHeight="1" thickBot="1" x14ac:dyDescent="0.25">
      <c r="K180" s="145"/>
      <c r="L180" s="146"/>
      <c r="M180" s="147"/>
      <c r="N180" s="145"/>
      <c r="O180" s="146"/>
      <c r="P180" s="147"/>
      <c r="Q180" s="145"/>
      <c r="R180" s="146"/>
      <c r="S180" s="147"/>
      <c r="T180" s="145"/>
      <c r="U180" s="146"/>
      <c r="V180" s="147"/>
    </row>
    <row r="181" spans="1:43" s="130" customFormat="1" ht="26.25" customHeight="1" x14ac:dyDescent="0.2">
      <c r="A181" s="132"/>
      <c r="B181" s="160"/>
      <c r="C181" s="160"/>
      <c r="D181" s="205" t="s">
        <v>456</v>
      </c>
      <c r="E181" s="206" t="s">
        <v>448</v>
      </c>
      <c r="F181" s="206" t="s">
        <v>452</v>
      </c>
      <c r="G181" s="206" t="s">
        <v>451</v>
      </c>
      <c r="H181" s="207" t="s">
        <v>476</v>
      </c>
      <c r="I181" s="206" t="s">
        <v>444</v>
      </c>
      <c r="J181" s="215" t="s">
        <v>443</v>
      </c>
      <c r="K181" s="205" t="s">
        <v>440</v>
      </c>
      <c r="L181" s="206" t="s">
        <v>446</v>
      </c>
      <c r="M181" s="207" t="s">
        <v>476</v>
      </c>
      <c r="N181" s="205" t="s">
        <v>440</v>
      </c>
      <c r="O181" s="206" t="s">
        <v>446</v>
      </c>
      <c r="P181" s="207" t="s">
        <v>476</v>
      </c>
      <c r="Q181" s="205" t="s">
        <v>440</v>
      </c>
      <c r="R181" s="206" t="s">
        <v>446</v>
      </c>
      <c r="S181" s="207" t="s">
        <v>476</v>
      </c>
      <c r="T181" s="205" t="s">
        <v>440</v>
      </c>
      <c r="U181" s="206" t="s">
        <v>446</v>
      </c>
      <c r="V181" s="207" t="s">
        <v>476</v>
      </c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</row>
    <row r="182" spans="1:43" x14ac:dyDescent="0.2">
      <c r="B182" s="160"/>
      <c r="C182" s="161"/>
      <c r="D182" s="216" t="s">
        <v>449</v>
      </c>
      <c r="E182" s="104">
        <f>'alle Daten'!F180</f>
        <v>6728</v>
      </c>
      <c r="F182" s="104">
        <f>'alle Daten'!J180</f>
        <v>2913</v>
      </c>
      <c r="G182" s="106">
        <f>'alle Daten'!N180</f>
        <v>0.43296670630202139</v>
      </c>
      <c r="H182" s="105">
        <f>'alle Daten'!O180</f>
        <v>-4.6770577096525268E-2</v>
      </c>
      <c r="I182" s="104">
        <f>'alle Daten'!Q180</f>
        <v>36</v>
      </c>
      <c r="J182" s="141">
        <f>'alle Daten'!U180</f>
        <v>2877</v>
      </c>
      <c r="K182" s="107">
        <f>'alle Daten'!Z180</f>
        <v>2303</v>
      </c>
      <c r="L182" s="106">
        <f>'alle Daten'!AA180</f>
        <v>0.8004866180048662</v>
      </c>
      <c r="M182" s="108">
        <f>'alle Daten'!AA180-'alle Daten'!Y180</f>
        <v>1.9328909794588567E-2</v>
      </c>
      <c r="N182" s="107">
        <f>'alle Daten'!AD180</f>
        <v>483</v>
      </c>
      <c r="O182" s="106">
        <f>'alle Daten'!AE180</f>
        <v>0.16788321167883211</v>
      </c>
      <c r="P182" s="108">
        <f>'alle Daten'!AE180-'alle Daten'!AC180</f>
        <v>-5.0959080110890287E-2</v>
      </c>
      <c r="Q182" s="107">
        <f>'alle Daten'!AH180</f>
        <v>91</v>
      </c>
      <c r="R182" s="106">
        <f>'alle Daten'!AI180</f>
        <v>3.1630170316301706E-2</v>
      </c>
      <c r="S182" s="108">
        <f>'alle Daten'!AI180-'alle Daten'!AG180</f>
        <v>3.1630170316301706E-2</v>
      </c>
      <c r="T182" s="107">
        <f>'alle Daten'!AL180</f>
        <v>0</v>
      </c>
      <c r="U182" s="106">
        <f>'alle Daten'!AM180</f>
        <v>0</v>
      </c>
      <c r="V182" s="108">
        <f>'alle Daten'!AM180-'alle Daten'!AK180</f>
        <v>0</v>
      </c>
    </row>
    <row r="183" spans="1:43" x14ac:dyDescent="0.2">
      <c r="B183" s="160"/>
      <c r="C183" s="161"/>
      <c r="D183" s="216" t="s">
        <v>74</v>
      </c>
      <c r="E183" s="104">
        <f>'alle Daten'!F181</f>
        <v>9118</v>
      </c>
      <c r="F183" s="104">
        <f>'alle Daten'!J181</f>
        <v>3215</v>
      </c>
      <c r="G183" s="106">
        <f>'alle Daten'!N181</f>
        <v>0.35259925422241722</v>
      </c>
      <c r="H183" s="105">
        <f>'alle Daten'!O181</f>
        <v>-2.16030681962458E-2</v>
      </c>
      <c r="I183" s="104">
        <f>'alle Daten'!Q181</f>
        <v>28</v>
      </c>
      <c r="J183" s="141">
        <f>'alle Daten'!U181</f>
        <v>3187</v>
      </c>
      <c r="K183" s="107">
        <f>'alle Daten'!Z181</f>
        <v>2124</v>
      </c>
      <c r="L183" s="106">
        <f>'alle Daten'!AA181</f>
        <v>0.66645748352682777</v>
      </c>
      <c r="M183" s="108">
        <f>'alle Daten'!AA181-'alle Daten'!Y181</f>
        <v>-1.5695490977421511E-2</v>
      </c>
      <c r="N183" s="107">
        <f>'alle Daten'!AD181</f>
        <v>895</v>
      </c>
      <c r="O183" s="106">
        <f>'alle Daten'!AE181</f>
        <v>0.28082836523376214</v>
      </c>
      <c r="P183" s="108">
        <f>'alle Daten'!AE181-'alle Daten'!AC181</f>
        <v>-3.7018660261988579E-2</v>
      </c>
      <c r="Q183" s="107">
        <f>'alle Daten'!AH181</f>
        <v>122</v>
      </c>
      <c r="R183" s="106">
        <f>'alle Daten'!AI181</f>
        <v>3.8280514590524006E-2</v>
      </c>
      <c r="S183" s="108">
        <f>'alle Daten'!AI181-'alle Daten'!AG181</f>
        <v>3.8280514590524006E-2</v>
      </c>
      <c r="T183" s="107">
        <f>'alle Daten'!AL181</f>
        <v>46</v>
      </c>
      <c r="U183" s="106">
        <f>'alle Daten'!AM181</f>
        <v>1.4433636648886099E-2</v>
      </c>
      <c r="V183" s="108">
        <f>'alle Daten'!AM181-'alle Daten'!AK181</f>
        <v>1.4433636648886099E-2</v>
      </c>
    </row>
    <row r="184" spans="1:43" x14ac:dyDescent="0.2">
      <c r="B184" s="160"/>
      <c r="C184" s="161"/>
      <c r="D184" s="216" t="s">
        <v>124</v>
      </c>
      <c r="E184" s="104">
        <f>'alle Daten'!F182</f>
        <v>5447</v>
      </c>
      <c r="F184" s="104">
        <f>'alle Daten'!J182</f>
        <v>1616</v>
      </c>
      <c r="G184" s="106">
        <f>'alle Daten'!N182</f>
        <v>0.29667706994675969</v>
      </c>
      <c r="H184" s="105">
        <f>'alle Daten'!O182</f>
        <v>-1.0150933510457261E-2</v>
      </c>
      <c r="I184" s="104">
        <f>'alle Daten'!Q182</f>
        <v>24</v>
      </c>
      <c r="J184" s="141">
        <f>'alle Daten'!U182</f>
        <v>1592</v>
      </c>
      <c r="K184" s="107">
        <f>'alle Daten'!Z182</f>
        <v>963</v>
      </c>
      <c r="L184" s="106">
        <f>'alle Daten'!AA182</f>
        <v>0.60489949748743721</v>
      </c>
      <c r="M184" s="108">
        <f>'alle Daten'!AA182-'alle Daten'!Y182</f>
        <v>-5.9095923233799197E-2</v>
      </c>
      <c r="N184" s="107">
        <f>'alle Daten'!AD182</f>
        <v>552</v>
      </c>
      <c r="O184" s="106">
        <f>'alle Daten'!AE182</f>
        <v>0.34673366834170855</v>
      </c>
      <c r="P184" s="108">
        <f>'alle Daten'!AE182-'alle Daten'!AC182</f>
        <v>1.0729089062944952E-2</v>
      </c>
      <c r="Q184" s="107">
        <f>'alle Daten'!AH182</f>
        <v>77</v>
      </c>
      <c r="R184" s="106">
        <f>'alle Daten'!AI182</f>
        <v>4.8366834170854273E-2</v>
      </c>
      <c r="S184" s="108">
        <f>'alle Daten'!AI182-'alle Daten'!AG182</f>
        <v>4.8366834170854273E-2</v>
      </c>
      <c r="T184" s="107">
        <f>'alle Daten'!AL182</f>
        <v>0</v>
      </c>
      <c r="U184" s="106">
        <f>'alle Daten'!AM182</f>
        <v>0</v>
      </c>
      <c r="V184" s="108">
        <f>'alle Daten'!AM182-'alle Daten'!AK182</f>
        <v>0</v>
      </c>
    </row>
    <row r="185" spans="1:43" x14ac:dyDescent="0.2">
      <c r="B185" s="160"/>
      <c r="C185" s="161"/>
      <c r="D185" s="216" t="s">
        <v>160</v>
      </c>
      <c r="E185" s="104">
        <f>'alle Daten'!F183</f>
        <v>4768</v>
      </c>
      <c r="F185" s="104">
        <f>'alle Daten'!J183</f>
        <v>1889</v>
      </c>
      <c r="G185" s="106">
        <f>'alle Daten'!N183</f>
        <v>0.39618288590604028</v>
      </c>
      <c r="H185" s="105">
        <f>'alle Daten'!O183</f>
        <v>2.1835234360476241E-2</v>
      </c>
      <c r="I185" s="104">
        <f>'alle Daten'!Q183</f>
        <v>17</v>
      </c>
      <c r="J185" s="141">
        <f>'alle Daten'!U183</f>
        <v>1872</v>
      </c>
      <c r="K185" s="107">
        <f>'alle Daten'!Z183</f>
        <v>1358</v>
      </c>
      <c r="L185" s="106">
        <f>'alle Daten'!AA183</f>
        <v>0.7254273504273504</v>
      </c>
      <c r="M185" s="108">
        <f>'alle Daten'!AA183-'alle Daten'!Y183</f>
        <v>-2.9597092810020542E-2</v>
      </c>
      <c r="N185" s="107">
        <f>'alle Daten'!AD183</f>
        <v>446</v>
      </c>
      <c r="O185" s="106">
        <f>'alle Daten'!AE183</f>
        <v>0.23824786324786323</v>
      </c>
      <c r="P185" s="108">
        <f>'alle Daten'!AE183-'alle Daten'!AC183</f>
        <v>-6.7276935147657646E-3</v>
      </c>
      <c r="Q185" s="107">
        <f>'alle Daten'!AH183</f>
        <v>68</v>
      </c>
      <c r="R185" s="106">
        <f>'alle Daten'!AI183</f>
        <v>3.6324786324786328E-2</v>
      </c>
      <c r="S185" s="108">
        <f>'alle Daten'!AI183-'alle Daten'!AG183</f>
        <v>3.6324786324786328E-2</v>
      </c>
      <c r="T185" s="107">
        <f>'alle Daten'!AL183</f>
        <v>0</v>
      </c>
      <c r="U185" s="106">
        <f>'alle Daten'!AM183</f>
        <v>0</v>
      </c>
      <c r="V185" s="108">
        <f>'alle Daten'!AM183-'alle Daten'!AK183</f>
        <v>0</v>
      </c>
    </row>
    <row r="186" spans="1:43" x14ac:dyDescent="0.2">
      <c r="B186" s="160"/>
      <c r="C186" s="161"/>
      <c r="D186" s="216" t="s">
        <v>441</v>
      </c>
      <c r="E186" s="104">
        <f>'alle Daten'!F184</f>
        <v>11111</v>
      </c>
      <c r="F186" s="104">
        <f>'alle Daten'!J184</f>
        <v>3908</v>
      </c>
      <c r="G186" s="106">
        <f>'alle Daten'!N184</f>
        <v>0.35172351723517237</v>
      </c>
      <c r="H186" s="105">
        <f>'alle Daten'!O184</f>
        <v>-3.416683550600913E-2</v>
      </c>
      <c r="I186" s="104">
        <f>'alle Daten'!Q184</f>
        <v>41</v>
      </c>
      <c r="J186" s="141">
        <f>'alle Daten'!U184</f>
        <v>3867</v>
      </c>
      <c r="K186" s="107">
        <f>'alle Daten'!Z184</f>
        <v>3069</v>
      </c>
      <c r="L186" s="106">
        <f>'alle Daten'!AA184</f>
        <v>0.79363847944142751</v>
      </c>
      <c r="M186" s="108">
        <f>'alle Daten'!AA184-'alle Daten'!Y184</f>
        <v>-4.3853091698154434E-2</v>
      </c>
      <c r="N186" s="107">
        <f>'alle Daten'!AD184</f>
        <v>572</v>
      </c>
      <c r="O186" s="106">
        <f>'alle Daten'!AE184</f>
        <v>0.14791828290664599</v>
      </c>
      <c r="P186" s="108">
        <f>'alle Daten'!AE184-'alle Daten'!AC184</f>
        <v>-1.4590145953772088E-2</v>
      </c>
      <c r="Q186" s="107">
        <f>'alle Daten'!AH184</f>
        <v>226</v>
      </c>
      <c r="R186" s="106">
        <f>'alle Daten'!AI184</f>
        <v>5.8443237651926556E-2</v>
      </c>
      <c r="S186" s="108">
        <f>'alle Daten'!AI184-'alle Daten'!AG184</f>
        <v>5.8443237651926556E-2</v>
      </c>
      <c r="T186" s="107">
        <f>'alle Daten'!AL184</f>
        <v>0</v>
      </c>
      <c r="U186" s="106">
        <f>'alle Daten'!AM184</f>
        <v>0</v>
      </c>
      <c r="V186" s="108">
        <f>'alle Daten'!AM184-'alle Daten'!AK184</f>
        <v>0</v>
      </c>
    </row>
    <row r="187" spans="1:43" x14ac:dyDescent="0.2">
      <c r="B187" s="160"/>
      <c r="C187" s="161"/>
      <c r="D187" s="216" t="s">
        <v>268</v>
      </c>
      <c r="E187" s="104">
        <f>'alle Daten'!F185</f>
        <v>9838</v>
      </c>
      <c r="F187" s="104">
        <f>'alle Daten'!J185</f>
        <v>4299</v>
      </c>
      <c r="G187" s="106">
        <f>'alle Daten'!N185</f>
        <v>0.43697906078471233</v>
      </c>
      <c r="H187" s="105">
        <f>'alle Daten'!O185</f>
        <v>5.4582698571171151E-3</v>
      </c>
      <c r="I187" s="104">
        <f>'alle Daten'!Q185</f>
        <v>52</v>
      </c>
      <c r="J187" s="141">
        <f>'alle Daten'!U185</f>
        <v>4247</v>
      </c>
      <c r="K187" s="107">
        <f>'alle Daten'!Z185</f>
        <v>3164</v>
      </c>
      <c r="L187" s="106">
        <f>'alle Daten'!AA185</f>
        <v>0.74499646809512599</v>
      </c>
      <c r="M187" s="108">
        <f>'alle Daten'!AA185-'alle Daten'!Y185</f>
        <v>6.2619418914798164E-2</v>
      </c>
      <c r="N187" s="107">
        <f>'alle Daten'!AD185</f>
        <v>1024</v>
      </c>
      <c r="O187" s="106">
        <f>'alle Daten'!AE185</f>
        <v>0.24111137273369437</v>
      </c>
      <c r="P187" s="108">
        <f>'alle Daten'!AE185-'alle Daten'!AC185</f>
        <v>-7.6511578085977749E-2</v>
      </c>
      <c r="Q187" s="107">
        <f>'alle Daten'!AH185</f>
        <v>59</v>
      </c>
      <c r="R187" s="106">
        <f>'alle Daten'!AI185</f>
        <v>1.3892159171179657E-2</v>
      </c>
      <c r="S187" s="108">
        <f>'alle Daten'!AI185-'alle Daten'!AG185</f>
        <v>1.3892159171179657E-2</v>
      </c>
      <c r="T187" s="107">
        <f>'alle Daten'!AL185</f>
        <v>0</v>
      </c>
      <c r="U187" s="106">
        <f>'alle Daten'!AM185</f>
        <v>0</v>
      </c>
      <c r="V187" s="108">
        <f>'alle Daten'!AM185-'alle Daten'!AK185</f>
        <v>0</v>
      </c>
    </row>
    <row r="188" spans="1:43" ht="13.5" thickBot="1" x14ac:dyDescent="0.25">
      <c r="B188" s="160"/>
      <c r="C188" s="161"/>
      <c r="D188" s="217" t="s">
        <v>328</v>
      </c>
      <c r="E188" s="218">
        <f>'alle Daten'!F186</f>
        <v>13599</v>
      </c>
      <c r="F188" s="218">
        <f>'alle Daten'!J186</f>
        <v>5124</v>
      </c>
      <c r="G188" s="209">
        <f>'alle Daten'!N186</f>
        <v>0.37679241120670637</v>
      </c>
      <c r="H188" s="219">
        <f>'alle Daten'!O186</f>
        <v>-2.2539948484509964E-2</v>
      </c>
      <c r="I188" s="218">
        <f>'alle Daten'!Q186</f>
        <v>29</v>
      </c>
      <c r="J188" s="220">
        <f>'alle Daten'!U186</f>
        <v>5095</v>
      </c>
      <c r="K188" s="208">
        <f>'alle Daten'!Z186</f>
        <v>3486</v>
      </c>
      <c r="L188" s="209">
        <f>'alle Daten'!AA186</f>
        <v>0.68420019627085382</v>
      </c>
      <c r="M188" s="210">
        <f>'alle Daten'!AA186-'alle Daten'!Y186</f>
        <v>-3.9189035856242338E-2</v>
      </c>
      <c r="N188" s="208">
        <f>'alle Daten'!AD186</f>
        <v>1289</v>
      </c>
      <c r="O188" s="209">
        <f>'alle Daten'!AE186</f>
        <v>0.25299313052011774</v>
      </c>
      <c r="P188" s="210">
        <f>'alle Daten'!AE186-'alle Daten'!AC186</f>
        <v>-2.3617637352786047E-2</v>
      </c>
      <c r="Q188" s="208">
        <f>'alle Daten'!AH186</f>
        <v>224</v>
      </c>
      <c r="R188" s="209">
        <f>'alle Daten'!AI186</f>
        <v>4.396467124631992E-2</v>
      </c>
      <c r="S188" s="210">
        <f>'alle Daten'!AI186-'alle Daten'!AG186</f>
        <v>4.396467124631992E-2</v>
      </c>
      <c r="T188" s="208">
        <f>'alle Daten'!AL186</f>
        <v>96</v>
      </c>
      <c r="U188" s="209">
        <f>'alle Daten'!AM186</f>
        <v>1.8842001962708538E-2</v>
      </c>
      <c r="V188" s="210">
        <f>'alle Daten'!AM186-'alle Daten'!AK186</f>
        <v>1.8842001962708538E-2</v>
      </c>
    </row>
    <row r="189" spans="1:43" ht="13.5" thickBot="1" x14ac:dyDescent="0.25">
      <c r="T189" s="1"/>
      <c r="U189" s="1"/>
      <c r="V189" s="1"/>
    </row>
    <row r="190" spans="1:43" s="150" customFormat="1" ht="13.5" thickBot="1" x14ac:dyDescent="0.25">
      <c r="A190" s="148"/>
      <c r="B190" s="149"/>
      <c r="C190" s="149"/>
      <c r="D190" s="211" t="s">
        <v>453</v>
      </c>
      <c r="E190" s="212">
        <f>'alle Daten'!F188</f>
        <v>60609</v>
      </c>
      <c r="F190" s="212">
        <f>'alle Daten'!J188</f>
        <v>22964</v>
      </c>
      <c r="G190" s="201">
        <f>'alle Daten'!N188</f>
        <v>0.37888762395023839</v>
      </c>
      <c r="H190" s="213">
        <f>'alle Daten'!O188</f>
        <v>-1.8090935078896919E-2</v>
      </c>
      <c r="I190" s="212">
        <f>'alle Daten'!Q188</f>
        <v>227</v>
      </c>
      <c r="J190" s="212">
        <f>'alle Daten'!U188</f>
        <v>22737</v>
      </c>
      <c r="K190" s="212">
        <f>'alle Daten'!Z188</f>
        <v>16467</v>
      </c>
      <c r="L190" s="201">
        <f>'alle Daten'!AA188</f>
        <v>0.72423802612481858</v>
      </c>
      <c r="M190" s="213">
        <f>'alle Daten'!AA188-'alle Daten'!Y188</f>
        <v>-1.2427307741634808E-2</v>
      </c>
      <c r="N190" s="212">
        <f>'alle Daten'!AD188</f>
        <v>5261</v>
      </c>
      <c r="O190" s="201">
        <f>'alle Daten'!AE188</f>
        <v>0.23138496723402383</v>
      </c>
      <c r="P190" s="213">
        <f>'alle Daten'!AE188-'alle Daten'!AC188</f>
        <v>-3.1949698899522733E-2</v>
      </c>
      <c r="Q190" s="212">
        <f>'alle Daten'!AH188</f>
        <v>867</v>
      </c>
      <c r="R190" s="201">
        <f>'alle Daten'!AI188</f>
        <v>3.8131679641113601E-2</v>
      </c>
      <c r="S190" s="213">
        <f>'alle Daten'!AI188-'alle Daten'!AG188</f>
        <v>3.8131679641113601E-2</v>
      </c>
      <c r="T190" s="212">
        <f>'alle Daten'!AL188</f>
        <v>142</v>
      </c>
      <c r="U190" s="201">
        <f>'alle Daten'!AM188</f>
        <v>6.2453270000439815E-3</v>
      </c>
      <c r="V190" s="202">
        <f>'alle Daten'!AM188-'alle Daten'!AK188</f>
        <v>6.2453270000439815E-3</v>
      </c>
      <c r="W190" s="221"/>
    </row>
    <row r="191" spans="1:43" x14ac:dyDescent="0.2">
      <c r="B191" s="149"/>
      <c r="T191" s="1"/>
      <c r="U191" s="1"/>
      <c r="V191" s="1"/>
    </row>
    <row r="192" spans="1:43" ht="13.5" thickBot="1" x14ac:dyDescent="0.25">
      <c r="B192" s="149"/>
      <c r="T192" s="1"/>
      <c r="U192" s="1"/>
      <c r="V192" s="1"/>
    </row>
    <row r="193" spans="1:22" ht="20.25" x14ac:dyDescent="0.2">
      <c r="B193" s="149"/>
      <c r="K193" s="308" t="s">
        <v>354</v>
      </c>
      <c r="L193" s="309"/>
      <c r="M193" s="310"/>
      <c r="N193" s="308" t="s">
        <v>353</v>
      </c>
      <c r="O193" s="309"/>
      <c r="P193" s="310"/>
      <c r="Q193" s="308" t="s">
        <v>463</v>
      </c>
      <c r="R193" s="309"/>
      <c r="S193" s="310"/>
      <c r="T193" s="308" t="s">
        <v>463</v>
      </c>
      <c r="U193" s="309"/>
      <c r="V193" s="310"/>
    </row>
    <row r="194" spans="1:22" ht="8.25" customHeight="1" thickBot="1" x14ac:dyDescent="0.25">
      <c r="B194" s="149"/>
      <c r="K194" s="145"/>
      <c r="L194" s="146"/>
      <c r="M194" s="147"/>
      <c r="N194" s="145"/>
      <c r="O194" s="146"/>
      <c r="P194" s="147"/>
      <c r="Q194" s="145"/>
      <c r="R194" s="146"/>
      <c r="S194" s="147"/>
      <c r="T194" s="145"/>
      <c r="U194" s="146"/>
      <c r="V194" s="147"/>
    </row>
    <row r="195" spans="1:22" ht="25.5" x14ac:dyDescent="0.2">
      <c r="A195" s="132"/>
      <c r="B195" s="149"/>
      <c r="C195" s="160"/>
      <c r="D195" s="205" t="s">
        <v>454</v>
      </c>
      <c r="E195" s="206"/>
      <c r="F195" s="206" t="s">
        <v>452</v>
      </c>
      <c r="G195" s="206"/>
      <c r="H195" s="206"/>
      <c r="I195" s="206" t="s">
        <v>444</v>
      </c>
      <c r="J195" s="215" t="s">
        <v>443</v>
      </c>
      <c r="K195" s="205" t="s">
        <v>440</v>
      </c>
      <c r="L195" s="206"/>
      <c r="M195" s="207"/>
      <c r="N195" s="205" t="s">
        <v>440</v>
      </c>
      <c r="O195" s="206"/>
      <c r="P195" s="207"/>
      <c r="Q195" s="205" t="s">
        <v>440</v>
      </c>
      <c r="R195" s="206"/>
      <c r="S195" s="215"/>
      <c r="T195" s="205" t="s">
        <v>440</v>
      </c>
      <c r="U195" s="206"/>
      <c r="V195" s="207"/>
    </row>
    <row r="196" spans="1:22" x14ac:dyDescent="0.2">
      <c r="B196" s="149"/>
      <c r="C196" s="161"/>
      <c r="D196" s="216" t="s">
        <v>449</v>
      </c>
      <c r="E196" s="104"/>
      <c r="F196" s="104">
        <f>'alle Daten'!J192</f>
        <v>0</v>
      </c>
      <c r="G196" s="106"/>
      <c r="H196" s="105"/>
      <c r="I196" s="104">
        <f>'alle Daten'!Q192</f>
        <v>0</v>
      </c>
      <c r="J196" s="141">
        <f>'alle Daten'!U192</f>
        <v>0</v>
      </c>
      <c r="K196" s="107">
        <f>'alle Daten'!Z192</f>
        <v>0</v>
      </c>
      <c r="L196" s="106"/>
      <c r="M196" s="108"/>
      <c r="N196" s="107">
        <f>'alle Daten'!AD192</f>
        <v>0</v>
      </c>
      <c r="O196" s="106"/>
      <c r="P196" s="108"/>
      <c r="Q196" s="107">
        <f>'alle Daten'!AH192</f>
        <v>0</v>
      </c>
      <c r="R196" s="106"/>
      <c r="S196" s="203"/>
      <c r="T196" s="107">
        <f>'alle Daten'!AL192</f>
        <v>0</v>
      </c>
      <c r="U196" s="106"/>
      <c r="V196" s="108"/>
    </row>
    <row r="197" spans="1:22" x14ac:dyDescent="0.2">
      <c r="B197" s="149"/>
      <c r="C197" s="161"/>
      <c r="D197" s="216" t="s">
        <v>74</v>
      </c>
      <c r="E197" s="104"/>
      <c r="F197" s="104">
        <f>'alle Daten'!J193</f>
        <v>0</v>
      </c>
      <c r="G197" s="106"/>
      <c r="H197" s="105"/>
      <c r="I197" s="104">
        <f>'alle Daten'!Q193</f>
        <v>0</v>
      </c>
      <c r="J197" s="141">
        <f>'alle Daten'!U193</f>
        <v>0</v>
      </c>
      <c r="K197" s="107">
        <f>'alle Daten'!Z193</f>
        <v>0</v>
      </c>
      <c r="L197" s="106"/>
      <c r="M197" s="108"/>
      <c r="N197" s="107">
        <f>'alle Daten'!AD193</f>
        <v>0</v>
      </c>
      <c r="O197" s="106"/>
      <c r="P197" s="108"/>
      <c r="Q197" s="107">
        <f>'alle Daten'!AH193</f>
        <v>0</v>
      </c>
      <c r="R197" s="106"/>
      <c r="S197" s="203"/>
      <c r="T197" s="107">
        <f>'alle Daten'!AL193</f>
        <v>0</v>
      </c>
      <c r="U197" s="106"/>
      <c r="V197" s="108"/>
    </row>
    <row r="198" spans="1:22" x14ac:dyDescent="0.2">
      <c r="B198" s="149"/>
      <c r="C198" s="161"/>
      <c r="D198" s="216" t="s">
        <v>124</v>
      </c>
      <c r="E198" s="104"/>
      <c r="F198" s="104">
        <f>'alle Daten'!J194</f>
        <v>0</v>
      </c>
      <c r="G198" s="106"/>
      <c r="H198" s="105"/>
      <c r="I198" s="104">
        <f>'alle Daten'!Q194</f>
        <v>0</v>
      </c>
      <c r="J198" s="141">
        <f>'alle Daten'!U194</f>
        <v>0</v>
      </c>
      <c r="K198" s="107">
        <f>'alle Daten'!Z194</f>
        <v>0</v>
      </c>
      <c r="L198" s="106"/>
      <c r="M198" s="108"/>
      <c r="N198" s="107">
        <f>'alle Daten'!AD194</f>
        <v>0</v>
      </c>
      <c r="O198" s="106"/>
      <c r="P198" s="108"/>
      <c r="Q198" s="107">
        <f>'alle Daten'!AH194</f>
        <v>0</v>
      </c>
      <c r="R198" s="106"/>
      <c r="S198" s="203"/>
      <c r="T198" s="107">
        <f>'alle Daten'!AL194</f>
        <v>0</v>
      </c>
      <c r="U198" s="106"/>
      <c r="V198" s="108"/>
    </row>
    <row r="199" spans="1:22" x14ac:dyDescent="0.2">
      <c r="B199" s="149"/>
      <c r="C199" s="161"/>
      <c r="D199" s="216" t="s">
        <v>160</v>
      </c>
      <c r="E199" s="104"/>
      <c r="F199" s="104">
        <f>'alle Daten'!J195</f>
        <v>0</v>
      </c>
      <c r="G199" s="106"/>
      <c r="H199" s="105"/>
      <c r="I199" s="104">
        <f>'alle Daten'!Q195</f>
        <v>0</v>
      </c>
      <c r="J199" s="141">
        <f>'alle Daten'!U195</f>
        <v>0</v>
      </c>
      <c r="K199" s="107">
        <f>'alle Daten'!Z195</f>
        <v>0</v>
      </c>
      <c r="L199" s="106"/>
      <c r="M199" s="108"/>
      <c r="N199" s="107">
        <f>'alle Daten'!AD195</f>
        <v>0</v>
      </c>
      <c r="O199" s="106"/>
      <c r="P199" s="108"/>
      <c r="Q199" s="107">
        <f>'alle Daten'!AH195</f>
        <v>0</v>
      </c>
      <c r="R199" s="106"/>
      <c r="S199" s="203"/>
      <c r="T199" s="107">
        <f>'alle Daten'!AL195</f>
        <v>0</v>
      </c>
      <c r="U199" s="106"/>
      <c r="V199" s="108"/>
    </row>
    <row r="200" spans="1:22" x14ac:dyDescent="0.2">
      <c r="B200" s="149"/>
      <c r="C200" s="161"/>
      <c r="D200" s="216" t="s">
        <v>441</v>
      </c>
      <c r="E200" s="104"/>
      <c r="F200" s="104">
        <f>'alle Daten'!J196</f>
        <v>0</v>
      </c>
      <c r="G200" s="106"/>
      <c r="H200" s="105"/>
      <c r="I200" s="104">
        <f>'alle Daten'!Q196</f>
        <v>0</v>
      </c>
      <c r="J200" s="141">
        <f>'alle Daten'!U196</f>
        <v>0</v>
      </c>
      <c r="K200" s="107">
        <f>'alle Daten'!Z196</f>
        <v>0</v>
      </c>
      <c r="L200" s="106"/>
      <c r="M200" s="108"/>
      <c r="N200" s="107">
        <f>'alle Daten'!AD196</f>
        <v>0</v>
      </c>
      <c r="O200" s="106"/>
      <c r="P200" s="108"/>
      <c r="Q200" s="107">
        <f>'alle Daten'!AH196</f>
        <v>0</v>
      </c>
      <c r="R200" s="106"/>
      <c r="S200" s="203"/>
      <c r="T200" s="107">
        <f>'alle Daten'!AL196</f>
        <v>0</v>
      </c>
      <c r="U200" s="106"/>
      <c r="V200" s="108"/>
    </row>
    <row r="201" spans="1:22" x14ac:dyDescent="0.2">
      <c r="B201" s="149"/>
      <c r="C201" s="161"/>
      <c r="D201" s="216" t="s">
        <v>268</v>
      </c>
      <c r="E201" s="104"/>
      <c r="F201" s="104">
        <f>'alle Daten'!J197</f>
        <v>0</v>
      </c>
      <c r="G201" s="106"/>
      <c r="H201" s="105"/>
      <c r="I201" s="104">
        <f>'alle Daten'!Q197</f>
        <v>0</v>
      </c>
      <c r="J201" s="141">
        <f>'alle Daten'!U197</f>
        <v>0</v>
      </c>
      <c r="K201" s="107">
        <f>'alle Daten'!Z197</f>
        <v>0</v>
      </c>
      <c r="L201" s="106"/>
      <c r="M201" s="108"/>
      <c r="N201" s="107">
        <f>'alle Daten'!AD197</f>
        <v>0</v>
      </c>
      <c r="O201" s="106"/>
      <c r="P201" s="108"/>
      <c r="Q201" s="107">
        <f>'alle Daten'!AH197</f>
        <v>0</v>
      </c>
      <c r="R201" s="106"/>
      <c r="S201" s="203"/>
      <c r="T201" s="107">
        <f>'alle Daten'!AL197</f>
        <v>0</v>
      </c>
      <c r="U201" s="106"/>
      <c r="V201" s="108"/>
    </row>
    <row r="202" spans="1:22" ht="13.5" thickBot="1" x14ac:dyDescent="0.25">
      <c r="B202" s="149"/>
      <c r="C202" s="161"/>
      <c r="D202" s="217" t="s">
        <v>328</v>
      </c>
      <c r="E202" s="218"/>
      <c r="F202" s="218">
        <f>'alle Daten'!J198</f>
        <v>0</v>
      </c>
      <c r="G202" s="209"/>
      <c r="H202" s="219"/>
      <c r="I202" s="218">
        <f>'alle Daten'!Q198</f>
        <v>0</v>
      </c>
      <c r="J202" s="220">
        <f>'alle Daten'!U198</f>
        <v>0</v>
      </c>
      <c r="K202" s="208">
        <f>'alle Daten'!Z198</f>
        <v>0</v>
      </c>
      <c r="L202" s="209"/>
      <c r="M202" s="210"/>
      <c r="N202" s="208">
        <f>'alle Daten'!AD198</f>
        <v>0</v>
      </c>
      <c r="O202" s="209"/>
      <c r="P202" s="210"/>
      <c r="Q202" s="208">
        <f>'alle Daten'!AH198</f>
        <v>0</v>
      </c>
      <c r="R202" s="209"/>
      <c r="S202" s="222"/>
      <c r="T202" s="208">
        <f>'alle Daten'!AL198</f>
        <v>0</v>
      </c>
      <c r="U202" s="209"/>
      <c r="V202" s="210"/>
    </row>
    <row r="203" spans="1:22" ht="13.5" thickBot="1" x14ac:dyDescent="0.25">
      <c r="B203" s="149"/>
      <c r="T203" s="1"/>
      <c r="U203" s="1"/>
      <c r="V203" s="1"/>
    </row>
    <row r="204" spans="1:22" ht="13.5" thickBot="1" x14ac:dyDescent="0.25">
      <c r="A204" s="148"/>
      <c r="B204" s="149"/>
      <c r="C204" s="149"/>
      <c r="D204" s="211" t="s">
        <v>453</v>
      </c>
      <c r="E204" s="212"/>
      <c r="F204" s="212">
        <f>'alle Daten'!J200</f>
        <v>0</v>
      </c>
      <c r="G204" s="201"/>
      <c r="H204" s="213"/>
      <c r="I204" s="212">
        <f>'alle Daten'!Q200</f>
        <v>0</v>
      </c>
      <c r="J204" s="212">
        <f>'alle Daten'!U200</f>
        <v>0</v>
      </c>
      <c r="K204" s="212">
        <f>'alle Daten'!Z200</f>
        <v>0</v>
      </c>
      <c r="L204" s="201"/>
      <c r="M204" s="213"/>
      <c r="N204" s="212">
        <f>'alle Daten'!AD200</f>
        <v>0</v>
      </c>
      <c r="O204" s="201"/>
      <c r="P204" s="213"/>
      <c r="Q204" s="212">
        <f>'alle Daten'!AH200</f>
        <v>0</v>
      </c>
      <c r="R204" s="201"/>
      <c r="S204" s="213"/>
      <c r="T204" s="212">
        <f>'alle Daten'!AL200</f>
        <v>0</v>
      </c>
      <c r="U204" s="201"/>
      <c r="V204" s="202"/>
    </row>
    <row r="205" spans="1:22" x14ac:dyDescent="0.2">
      <c r="B205" s="149"/>
      <c r="T205" s="1"/>
      <c r="U205" s="1"/>
      <c r="V205" s="1"/>
    </row>
    <row r="206" spans="1:22" ht="13.5" thickBot="1" x14ac:dyDescent="0.25">
      <c r="B206" s="149"/>
      <c r="T206" s="1"/>
      <c r="U206" s="1"/>
      <c r="V206" s="1"/>
    </row>
    <row r="207" spans="1:22" ht="20.25" x14ac:dyDescent="0.2">
      <c r="B207" s="149"/>
      <c r="K207" s="308" t="s">
        <v>354</v>
      </c>
      <c r="L207" s="309"/>
      <c r="M207" s="310"/>
      <c r="N207" s="308" t="s">
        <v>353</v>
      </c>
      <c r="O207" s="309"/>
      <c r="P207" s="310"/>
      <c r="Q207" s="308" t="s">
        <v>463</v>
      </c>
      <c r="R207" s="309"/>
      <c r="S207" s="310"/>
      <c r="T207" s="308" t="s">
        <v>463</v>
      </c>
      <c r="U207" s="309"/>
      <c r="V207" s="310"/>
    </row>
    <row r="208" spans="1:22" ht="20.25" customHeight="1" thickBot="1" x14ac:dyDescent="0.25">
      <c r="B208" s="149"/>
      <c r="K208" s="223" t="s">
        <v>459</v>
      </c>
      <c r="L208" s="169">
        <f>Eingabe2018!G2</f>
        <v>24</v>
      </c>
      <c r="M208" s="170">
        <f>Eingabe2018!G3</f>
        <v>0.72423802612481858</v>
      </c>
      <c r="N208" s="223" t="s">
        <v>459</v>
      </c>
      <c r="O208" s="169">
        <f>Eingabe2018!H2</f>
        <v>8</v>
      </c>
      <c r="P208" s="170">
        <f>Eingabe2018!H3</f>
        <v>0.23138496723402383</v>
      </c>
      <c r="Q208" s="223" t="s">
        <v>459</v>
      </c>
      <c r="R208" s="169">
        <f>Eingabe2018!I2</f>
        <v>0</v>
      </c>
      <c r="S208" s="170">
        <f>Eingabe2018!I3</f>
        <v>3.8131679641113601E-2</v>
      </c>
      <c r="T208" s="223" t="s">
        <v>459</v>
      </c>
      <c r="U208" s="169">
        <f>Eingabe2018!L2</f>
        <v>0</v>
      </c>
      <c r="V208" s="170">
        <f>Eingabe2018!L3</f>
        <v>0</v>
      </c>
    </row>
    <row r="209" spans="2:22" ht="25.5" x14ac:dyDescent="0.2">
      <c r="B209" s="149"/>
      <c r="D209" s="205" t="s">
        <v>457</v>
      </c>
      <c r="E209" s="206" t="s">
        <v>448</v>
      </c>
      <c r="F209" s="206" t="s">
        <v>452</v>
      </c>
      <c r="G209" s="206" t="s">
        <v>451</v>
      </c>
      <c r="H209" s="207" t="s">
        <v>476</v>
      </c>
      <c r="I209" s="206" t="s">
        <v>444</v>
      </c>
      <c r="J209" s="215" t="s">
        <v>443</v>
      </c>
      <c r="K209" s="205" t="s">
        <v>440</v>
      </c>
      <c r="L209" s="206" t="s">
        <v>446</v>
      </c>
      <c r="M209" s="207" t="s">
        <v>476</v>
      </c>
      <c r="N209" s="205" t="s">
        <v>440</v>
      </c>
      <c r="O209" s="206" t="s">
        <v>446</v>
      </c>
      <c r="P209" s="207" t="s">
        <v>476</v>
      </c>
      <c r="Q209" s="205" t="s">
        <v>440</v>
      </c>
      <c r="R209" s="206" t="s">
        <v>446</v>
      </c>
      <c r="S209" s="215" t="s">
        <v>476</v>
      </c>
      <c r="T209" s="205" t="s">
        <v>440</v>
      </c>
      <c r="U209" s="206" t="s">
        <v>446</v>
      </c>
      <c r="V209" s="207" t="s">
        <v>476</v>
      </c>
    </row>
    <row r="210" spans="2:22" x14ac:dyDescent="0.2">
      <c r="B210" s="149"/>
      <c r="D210" s="216" t="s">
        <v>449</v>
      </c>
      <c r="E210" s="104">
        <f t="shared" ref="E210:E216" si="0">E182</f>
        <v>6728</v>
      </c>
      <c r="F210" s="104">
        <f t="shared" ref="F210:F216" si="1">F182+F196</f>
        <v>2913</v>
      </c>
      <c r="G210" s="106">
        <f>'alle Daten'!N204</f>
        <v>0.43296670630202139</v>
      </c>
      <c r="H210" s="105">
        <f>'alle Daten'!O204</f>
        <v>-8.0308866643758359E-2</v>
      </c>
      <c r="I210" s="104">
        <f>'alle Daten'!Q204</f>
        <v>36</v>
      </c>
      <c r="J210" s="141">
        <f>'alle Daten'!U204</f>
        <v>2877</v>
      </c>
      <c r="K210" s="107">
        <f>'alle Daten'!Z204</f>
        <v>2303</v>
      </c>
      <c r="L210" s="106">
        <f>'alle Daten'!AA204</f>
        <v>0.8004866180048662</v>
      </c>
      <c r="M210" s="108">
        <f>'alle Daten'!AA204-'alle Daten'!Y204</f>
        <v>3.5715773167759646E-2</v>
      </c>
      <c r="N210" s="107">
        <f>'alle Daten'!AD204</f>
        <v>483</v>
      </c>
      <c r="O210" s="106">
        <f>'alle Daten'!AE204</f>
        <v>0.16788321167883211</v>
      </c>
      <c r="P210" s="108">
        <f>'alle Daten'!AE204-'alle Daten'!AC204</f>
        <v>-6.734594348406131E-2</v>
      </c>
      <c r="Q210" s="107">
        <f>'alle Daten'!AH204</f>
        <v>91</v>
      </c>
      <c r="R210" s="106">
        <f>'alle Daten'!AI204</f>
        <v>3.1630170316301706E-2</v>
      </c>
      <c r="S210" s="203">
        <f>'alle Daten'!AI204-'alle Daten'!AG204</f>
        <v>3.1630170316301706E-2</v>
      </c>
      <c r="T210" s="107">
        <f>'alle Daten'!AL204</f>
        <v>0</v>
      </c>
      <c r="U210" s="106">
        <f>'alle Daten'!AM204</f>
        <v>0</v>
      </c>
      <c r="V210" s="108">
        <f>'alle Daten'!AM204-'alle Daten'!AK204</f>
        <v>0</v>
      </c>
    </row>
    <row r="211" spans="2:22" x14ac:dyDescent="0.2">
      <c r="B211" s="149"/>
      <c r="D211" s="216" t="s">
        <v>74</v>
      </c>
      <c r="E211" s="104">
        <f t="shared" si="0"/>
        <v>9118</v>
      </c>
      <c r="F211" s="104">
        <f t="shared" si="1"/>
        <v>3215</v>
      </c>
      <c r="G211" s="106">
        <f>'alle Daten'!N205</f>
        <v>0.35259925422241722</v>
      </c>
      <c r="H211" s="105">
        <f>'alle Daten'!O205</f>
        <v>-4.0119649428592308E-2</v>
      </c>
      <c r="I211" s="104">
        <f>'alle Daten'!Q205</f>
        <v>28</v>
      </c>
      <c r="J211" s="141">
        <f>'alle Daten'!U205</f>
        <v>3187</v>
      </c>
      <c r="K211" s="107">
        <f>'alle Daten'!Z205</f>
        <v>2124</v>
      </c>
      <c r="L211" s="106">
        <f>'alle Daten'!AA205</f>
        <v>0.66645748352682777</v>
      </c>
      <c r="M211" s="108">
        <f>'alle Daten'!AA205-'alle Daten'!Y205</f>
        <v>-1.3618110425656083E-2</v>
      </c>
      <c r="N211" s="107">
        <f>'alle Daten'!AD205</f>
        <v>895</v>
      </c>
      <c r="O211" s="106">
        <f>'alle Daten'!AE205</f>
        <v>0.28082836523376214</v>
      </c>
      <c r="P211" s="108">
        <f>'alle Daten'!AE205-'alle Daten'!AC205</f>
        <v>-3.9096040813754063E-2</v>
      </c>
      <c r="Q211" s="107">
        <f>'alle Daten'!AH205</f>
        <v>122</v>
      </c>
      <c r="R211" s="106">
        <f>'alle Daten'!AI205</f>
        <v>3.8280514590524006E-2</v>
      </c>
      <c r="S211" s="203">
        <f>'alle Daten'!AI205-'alle Daten'!AG205</f>
        <v>3.8280514590524006E-2</v>
      </c>
      <c r="T211" s="107">
        <f>'alle Daten'!AL205</f>
        <v>46</v>
      </c>
      <c r="U211" s="106">
        <f>'alle Daten'!AM205</f>
        <v>1.4433636648886099E-2</v>
      </c>
      <c r="V211" s="108">
        <f>'alle Daten'!AM205-'alle Daten'!AK205</f>
        <v>1.4433636648886099E-2</v>
      </c>
    </row>
    <row r="212" spans="2:22" x14ac:dyDescent="0.2">
      <c r="B212" s="149"/>
      <c r="D212" s="216" t="s">
        <v>124</v>
      </c>
      <c r="E212" s="104">
        <f t="shared" si="0"/>
        <v>5447</v>
      </c>
      <c r="F212" s="104">
        <f t="shared" si="1"/>
        <v>1616</v>
      </c>
      <c r="G212" s="106">
        <f>'alle Daten'!N206</f>
        <v>0.29667706994675969</v>
      </c>
      <c r="H212" s="105">
        <f>'alle Daten'!O206</f>
        <v>-3.469717378703463E-2</v>
      </c>
      <c r="I212" s="104">
        <f>'alle Daten'!Q206</f>
        <v>24</v>
      </c>
      <c r="J212" s="141">
        <f>'alle Daten'!U206</f>
        <v>1592</v>
      </c>
      <c r="K212" s="107">
        <f>'alle Daten'!Z206</f>
        <v>963</v>
      </c>
      <c r="L212" s="106">
        <f>'alle Daten'!AA206</f>
        <v>0.60489949748743721</v>
      </c>
      <c r="M212" s="108">
        <f>'alle Daten'!AA206-'alle Daten'!Y206</f>
        <v>-4.3591767732255704E-2</v>
      </c>
      <c r="N212" s="107">
        <f>'alle Daten'!AD206</f>
        <v>552</v>
      </c>
      <c r="O212" s="106">
        <f>'alle Daten'!AE206</f>
        <v>0.34673366834170855</v>
      </c>
      <c r="P212" s="108">
        <f>'alle Daten'!AE206-'alle Daten'!AC206</f>
        <v>-4.7750664385984853E-3</v>
      </c>
      <c r="Q212" s="107">
        <f>'alle Daten'!AH206</f>
        <v>77</v>
      </c>
      <c r="R212" s="106">
        <f>'alle Daten'!AI206</f>
        <v>4.8366834170854273E-2</v>
      </c>
      <c r="S212" s="203">
        <f>'alle Daten'!AI206-'alle Daten'!AG206</f>
        <v>4.8366834170854273E-2</v>
      </c>
      <c r="T212" s="107">
        <f>'alle Daten'!AL206</f>
        <v>0</v>
      </c>
      <c r="U212" s="106">
        <f>'alle Daten'!AM206</f>
        <v>0</v>
      </c>
      <c r="V212" s="108">
        <f>'alle Daten'!AM206-'alle Daten'!AK206</f>
        <v>0</v>
      </c>
    </row>
    <row r="213" spans="2:22" x14ac:dyDescent="0.2">
      <c r="B213" s="149"/>
      <c r="D213" s="216" t="s">
        <v>160</v>
      </c>
      <c r="E213" s="104">
        <f t="shared" si="0"/>
        <v>4768</v>
      </c>
      <c r="F213" s="104">
        <f t="shared" si="1"/>
        <v>1889</v>
      </c>
      <c r="G213" s="106">
        <f>'alle Daten'!N207</f>
        <v>0.39618288590604028</v>
      </c>
      <c r="H213" s="105">
        <f>'alle Daten'!O207</f>
        <v>1.1397659089500745E-2</v>
      </c>
      <c r="I213" s="104">
        <f>'alle Daten'!Q207</f>
        <v>17</v>
      </c>
      <c r="J213" s="141">
        <f>'alle Daten'!U207</f>
        <v>1872</v>
      </c>
      <c r="K213" s="107">
        <f>'alle Daten'!Z207</f>
        <v>1358</v>
      </c>
      <c r="L213" s="106">
        <f>'alle Daten'!AA207</f>
        <v>0.7254273504273504</v>
      </c>
      <c r="M213" s="108">
        <f>'alle Daten'!AA207-'alle Daten'!Y207</f>
        <v>-2.9459073238788047E-2</v>
      </c>
      <c r="N213" s="107">
        <f>'alle Daten'!AD207</f>
        <v>446</v>
      </c>
      <c r="O213" s="106">
        <f>'alle Daten'!AE207</f>
        <v>0.23824786324786323</v>
      </c>
      <c r="P213" s="108">
        <f>'alle Daten'!AE207-'alle Daten'!AC207</f>
        <v>-6.8657130859983706E-3</v>
      </c>
      <c r="Q213" s="107">
        <f>'alle Daten'!AH207</f>
        <v>68</v>
      </c>
      <c r="R213" s="106">
        <f>'alle Daten'!AI207</f>
        <v>3.6324786324786328E-2</v>
      </c>
      <c r="S213" s="203">
        <f>'alle Daten'!AI207-'alle Daten'!AG207</f>
        <v>3.6324786324786328E-2</v>
      </c>
      <c r="T213" s="107">
        <f>'alle Daten'!AL207</f>
        <v>0</v>
      </c>
      <c r="U213" s="106">
        <f>'alle Daten'!AM207</f>
        <v>0</v>
      </c>
      <c r="V213" s="108">
        <f>'alle Daten'!AM207-'alle Daten'!AK207</f>
        <v>0</v>
      </c>
    </row>
    <row r="214" spans="2:22" x14ac:dyDescent="0.2">
      <c r="B214" s="149"/>
      <c r="D214" s="216" t="s">
        <v>441</v>
      </c>
      <c r="E214" s="104">
        <f t="shared" si="0"/>
        <v>11111</v>
      </c>
      <c r="F214" s="104">
        <f t="shared" si="1"/>
        <v>3908</v>
      </c>
      <c r="G214" s="106">
        <f>'alle Daten'!N208</f>
        <v>0.35172351723517237</v>
      </c>
      <c r="H214" s="105">
        <f>'alle Daten'!O208</f>
        <v>-4.8361480639880772E-2</v>
      </c>
      <c r="I214" s="104">
        <f>'alle Daten'!Q208</f>
        <v>41</v>
      </c>
      <c r="J214" s="141">
        <f>'alle Daten'!U208</f>
        <v>3867</v>
      </c>
      <c r="K214" s="107">
        <f>'alle Daten'!Z208</f>
        <v>3069</v>
      </c>
      <c r="L214" s="106">
        <f>'alle Daten'!AA208</f>
        <v>0.79363847944142751</v>
      </c>
      <c r="M214" s="108">
        <f>'alle Daten'!AA208-'alle Daten'!Y208</f>
        <v>-4.1464445802342764E-2</v>
      </c>
      <c r="N214" s="107">
        <f>'alle Daten'!AD208</f>
        <v>572</v>
      </c>
      <c r="O214" s="106">
        <f>'alle Daten'!AE208</f>
        <v>0.14791828290664599</v>
      </c>
      <c r="P214" s="108">
        <f>'alle Daten'!AE208-'alle Daten'!AC208</f>
        <v>-1.6978791849583702E-2</v>
      </c>
      <c r="Q214" s="107">
        <f>'alle Daten'!AH208</f>
        <v>226</v>
      </c>
      <c r="R214" s="106">
        <f>'alle Daten'!AI208</f>
        <v>5.8443237651926556E-2</v>
      </c>
      <c r="S214" s="203">
        <f>'alle Daten'!AI208-'alle Daten'!AG208</f>
        <v>5.8443237651926556E-2</v>
      </c>
      <c r="T214" s="107">
        <f>'alle Daten'!AL208</f>
        <v>0</v>
      </c>
      <c r="U214" s="106">
        <f>'alle Daten'!AM208</f>
        <v>0</v>
      </c>
      <c r="V214" s="108">
        <f>'alle Daten'!AM208-'alle Daten'!AK208</f>
        <v>0</v>
      </c>
    </row>
    <row r="215" spans="2:22" x14ac:dyDescent="0.2">
      <c r="B215" s="149"/>
      <c r="D215" s="216" t="s">
        <v>268</v>
      </c>
      <c r="E215" s="104">
        <f t="shared" si="0"/>
        <v>9838</v>
      </c>
      <c r="F215" s="104">
        <f t="shared" si="1"/>
        <v>4299</v>
      </c>
      <c r="G215" s="106">
        <f>'alle Daten'!N209</f>
        <v>0.43697906078471233</v>
      </c>
      <c r="H215" s="105">
        <f>'alle Daten'!O209</f>
        <v>-7.7238567300690897E-3</v>
      </c>
      <c r="I215" s="104">
        <f>'alle Daten'!Q209</f>
        <v>52</v>
      </c>
      <c r="J215" s="141">
        <f>'alle Daten'!U209</f>
        <v>4247</v>
      </c>
      <c r="K215" s="107">
        <f>'alle Daten'!Z209</f>
        <v>3164</v>
      </c>
      <c r="L215" s="106">
        <f>'alle Daten'!AA209</f>
        <v>0.74499646809512599</v>
      </c>
      <c r="M215" s="108">
        <f>'alle Daten'!AA209-'alle Daten'!Y209</f>
        <v>6.5517784640299337E-2</v>
      </c>
      <c r="N215" s="107">
        <f>'alle Daten'!AD209</f>
        <v>1024</v>
      </c>
      <c r="O215" s="106">
        <f>'alle Daten'!AE209</f>
        <v>0.24111137273369437</v>
      </c>
      <c r="P215" s="108">
        <f>'alle Daten'!AE209-'alle Daten'!AC209</f>
        <v>-7.9409943811479033E-2</v>
      </c>
      <c r="Q215" s="107">
        <f>'alle Daten'!AH209</f>
        <v>59</v>
      </c>
      <c r="R215" s="106">
        <f>'alle Daten'!AI209</f>
        <v>1.3892159171179657E-2</v>
      </c>
      <c r="S215" s="203">
        <f>'alle Daten'!AI209-'alle Daten'!AG209</f>
        <v>1.3892159171179657E-2</v>
      </c>
      <c r="T215" s="107">
        <f>'alle Daten'!AL209</f>
        <v>0</v>
      </c>
      <c r="U215" s="106">
        <f>'alle Daten'!AM209</f>
        <v>0</v>
      </c>
      <c r="V215" s="108">
        <f>'alle Daten'!AM209-'alle Daten'!AK209</f>
        <v>0</v>
      </c>
    </row>
    <row r="216" spans="2:22" ht="13.5" thickBot="1" x14ac:dyDescent="0.25">
      <c r="B216" s="149"/>
      <c r="D216" s="217" t="s">
        <v>328</v>
      </c>
      <c r="E216" s="218">
        <f t="shared" si="0"/>
        <v>13599</v>
      </c>
      <c r="F216" s="218">
        <f t="shared" si="1"/>
        <v>5124</v>
      </c>
      <c r="G216" s="209">
        <f>'alle Daten'!N210</f>
        <v>0.37679241120670637</v>
      </c>
      <c r="H216" s="219">
        <f>'alle Daten'!O210</f>
        <v>-4.5281446502452805E-2</v>
      </c>
      <c r="I216" s="218">
        <f>'alle Daten'!Q210</f>
        <v>29</v>
      </c>
      <c r="J216" s="220">
        <f>'alle Daten'!U210</f>
        <v>5095</v>
      </c>
      <c r="K216" s="208">
        <f>'alle Daten'!Z210</f>
        <v>3486</v>
      </c>
      <c r="L216" s="209">
        <f>'alle Daten'!AA210</f>
        <v>0.68420019627085382</v>
      </c>
      <c r="M216" s="210">
        <f>'alle Daten'!AA210-'alle Daten'!Y210</f>
        <v>-4.2131411677050701E-2</v>
      </c>
      <c r="N216" s="208">
        <f>'alle Daten'!AD210</f>
        <v>1289</v>
      </c>
      <c r="O216" s="209">
        <f>'alle Daten'!AE210</f>
        <v>0.25299313052011774</v>
      </c>
      <c r="P216" s="210">
        <f>'alle Daten'!AE210-'alle Daten'!AC210</f>
        <v>-2.0675261531977795E-2</v>
      </c>
      <c r="Q216" s="208">
        <f>'alle Daten'!AH210</f>
        <v>224</v>
      </c>
      <c r="R216" s="209">
        <f>'alle Daten'!AI210</f>
        <v>4.396467124631992E-2</v>
      </c>
      <c r="S216" s="222">
        <f>'alle Daten'!AI210-'alle Daten'!AG210</f>
        <v>4.396467124631992E-2</v>
      </c>
      <c r="T216" s="208">
        <f>'alle Daten'!AL210</f>
        <v>96</v>
      </c>
      <c r="U216" s="209">
        <f>'alle Daten'!AM210</f>
        <v>1.8842001962708538E-2</v>
      </c>
      <c r="V216" s="210">
        <f>'alle Daten'!AM210-'alle Daten'!AK210</f>
        <v>1.8842001962708538E-2</v>
      </c>
    </row>
    <row r="217" spans="2:22" ht="13.5" thickBot="1" x14ac:dyDescent="0.25">
      <c r="B217" s="149"/>
      <c r="T217" s="1"/>
      <c r="U217" s="1"/>
      <c r="V217" s="1"/>
    </row>
    <row r="218" spans="2:22" ht="13.5" thickBot="1" x14ac:dyDescent="0.25">
      <c r="B218" s="149"/>
      <c r="D218" s="211" t="s">
        <v>453</v>
      </c>
      <c r="E218" s="212">
        <f>'alle Daten'!F212</f>
        <v>60609</v>
      </c>
      <c r="F218" s="212">
        <f>'alle Daten'!J212</f>
        <v>22964</v>
      </c>
      <c r="G218" s="201">
        <f>'alle Daten'!N212</f>
        <v>0.37888762395023839</v>
      </c>
      <c r="H218" s="213">
        <f>'alle Daten'!O212</f>
        <v>-3.7498845248892076E-2</v>
      </c>
      <c r="I218" s="212">
        <f>'alle Daten'!Q212</f>
        <v>227</v>
      </c>
      <c r="J218" s="212">
        <f>'alle Daten'!U212</f>
        <v>22737</v>
      </c>
      <c r="K218" s="212">
        <f>'alle Daten'!Z212</f>
        <v>16467</v>
      </c>
      <c r="L218" s="201">
        <f>'alle Daten'!AA212</f>
        <v>0.72423802612481858</v>
      </c>
      <c r="M218" s="213">
        <f>'alle Daten'!AA212-'alle Daten'!Y212</f>
        <v>-8.3737349941265249E-3</v>
      </c>
      <c r="N218" s="212">
        <f>'alle Daten'!AD212</f>
        <v>5261</v>
      </c>
      <c r="O218" s="201">
        <f>'alle Daten'!AE212</f>
        <v>0.23138496723402383</v>
      </c>
      <c r="P218" s="213">
        <f>'alle Daten'!AE212-'alle Daten'!AC212</f>
        <v>-3.6003271647031071E-2</v>
      </c>
      <c r="Q218" s="212">
        <f>'alle Daten'!AH212</f>
        <v>867</v>
      </c>
      <c r="R218" s="201">
        <f>'alle Daten'!AI212</f>
        <v>3.8131679641113601E-2</v>
      </c>
      <c r="S218" s="213">
        <f>'alle Daten'!AI212-'alle Daten'!AG212</f>
        <v>3.8131679641113601E-2</v>
      </c>
      <c r="T218" s="212">
        <f>'alle Daten'!AL212</f>
        <v>142</v>
      </c>
      <c r="U218" s="201">
        <f>'alle Daten'!AM212</f>
        <v>6.2453270000439815E-3</v>
      </c>
      <c r="V218" s="202">
        <f>'alle Daten'!AM212-'alle Daten'!AK212</f>
        <v>6.2453270000439815E-3</v>
      </c>
    </row>
  </sheetData>
  <mergeCells count="16">
    <mergeCell ref="T1:V1"/>
    <mergeCell ref="T179:V179"/>
    <mergeCell ref="T193:V193"/>
    <mergeCell ref="T207:V207"/>
    <mergeCell ref="K193:M193"/>
    <mergeCell ref="N193:P193"/>
    <mergeCell ref="Q193:S193"/>
    <mergeCell ref="K207:M207"/>
    <mergeCell ref="N207:P207"/>
    <mergeCell ref="Q207:S207"/>
    <mergeCell ref="K1:M1"/>
    <mergeCell ref="N1:P1"/>
    <mergeCell ref="Q1:S1"/>
    <mergeCell ref="K179:M179"/>
    <mergeCell ref="N179:P179"/>
    <mergeCell ref="Q179:S179"/>
  </mergeCells>
  <phoneticPr fontId="0" type="noConversion"/>
  <pageMargins left="0.39370078740157483" right="0.39370078740157483" top="0.39370078740157483" bottom="0.59055118110236227" header="0.51181102362204722" footer="0.51181102362204722"/>
  <pageSetup paperSize="8" orientation="landscape" r:id="rId1"/>
  <headerFooter alignWithMargins="0">
    <oddFooter>&amp;L&amp;"Arial Narrow,Standard"&amp;8erstellt vom Amt der Bgld. Landesregierung, Abteilung 4a, Agrar- und Veterinärwesen&amp;C&amp;"Arial Narrow,Standard"&amp;8&amp;F, &amp;A&amp;R&amp;"Arial Narrow,Standard"&amp;8&amp;D, &amp;T</oddFooter>
  </headerFooter>
  <rowBreaks count="1" manualBreakCount="1">
    <brk id="17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0000"/>
  </sheetPr>
  <dimension ref="A1:E150"/>
  <sheetViews>
    <sheetView workbookViewId="0">
      <pane ySplit="2" topLeftCell="A3" activePane="bottomLeft" state="frozen"/>
      <selection activeCell="I22" sqref="I22"/>
      <selection pane="bottomLeft" activeCell="H37" sqref="H37:I37"/>
    </sheetView>
  </sheetViews>
  <sheetFormatPr baseColWidth="10" defaultRowHeight="12.75" x14ac:dyDescent="0.2"/>
  <sheetData>
    <row r="1" spans="1:5" x14ac:dyDescent="0.2">
      <c r="A1" s="92" t="s">
        <v>475</v>
      </c>
      <c r="B1" s="30"/>
      <c r="C1" s="30"/>
      <c r="D1" s="30"/>
    </row>
    <row r="2" spans="1:5" ht="15.75" x14ac:dyDescent="0.25">
      <c r="A2" s="9" t="s">
        <v>354</v>
      </c>
      <c r="B2" s="9" t="s">
        <v>353</v>
      </c>
      <c r="C2" s="9" t="s">
        <v>463</v>
      </c>
      <c r="D2" s="9" t="s">
        <v>355</v>
      </c>
    </row>
    <row r="3" spans="1:5" x14ac:dyDescent="0.2">
      <c r="A3" s="177">
        <f>VALUE(Gesamtergebnis!B36)</f>
        <v>1529</v>
      </c>
      <c r="B3" s="177">
        <f>VALUE(Gesamtergebnis!C36)</f>
        <v>3224</v>
      </c>
      <c r="C3" s="177">
        <f>VALUE(Gesamtergebnis!D36)</f>
        <v>0</v>
      </c>
      <c r="D3" s="177">
        <f>VALUE(Gesamtergebnis!E36)</f>
        <v>0</v>
      </c>
    </row>
    <row r="4" spans="1:5" x14ac:dyDescent="0.2">
      <c r="A4" s="10">
        <f>A3/2</f>
        <v>764.5</v>
      </c>
      <c r="B4" s="10">
        <f>B3/2</f>
        <v>1612</v>
      </c>
      <c r="C4" s="10">
        <f>C3/2</f>
        <v>0</v>
      </c>
      <c r="D4" s="10">
        <f>D3/2</f>
        <v>0</v>
      </c>
      <c r="E4" s="93" t="s">
        <v>403</v>
      </c>
    </row>
    <row r="5" spans="1:5" x14ac:dyDescent="0.2">
      <c r="A5" s="10">
        <f>A3/3</f>
        <v>509.66666666666669</v>
      </c>
      <c r="B5" s="10">
        <f>B3/3</f>
        <v>1074.6666666666667</v>
      </c>
      <c r="C5" s="10">
        <f>C3/3</f>
        <v>0</v>
      </c>
      <c r="D5" s="10">
        <f>D3/3</f>
        <v>0</v>
      </c>
      <c r="E5" s="93" t="s">
        <v>404</v>
      </c>
    </row>
    <row r="6" spans="1:5" x14ac:dyDescent="0.2">
      <c r="A6" s="10">
        <f>A3/4</f>
        <v>382.25</v>
      </c>
      <c r="B6" s="91">
        <f>B3/4</f>
        <v>806</v>
      </c>
      <c r="C6" s="10">
        <f>C3/4</f>
        <v>0</v>
      </c>
      <c r="D6" s="10">
        <f>D3/4</f>
        <v>0</v>
      </c>
      <c r="E6" s="93" t="s">
        <v>405</v>
      </c>
    </row>
    <row r="7" spans="1:5" x14ac:dyDescent="0.2">
      <c r="A7" s="10">
        <f>A3/5</f>
        <v>305.8</v>
      </c>
      <c r="B7" s="10">
        <f>B3/5</f>
        <v>644.79999999999995</v>
      </c>
      <c r="C7" s="10">
        <f>C3/5</f>
        <v>0</v>
      </c>
      <c r="D7" s="10">
        <f>D3/5</f>
        <v>0</v>
      </c>
      <c r="E7" s="93" t="s">
        <v>406</v>
      </c>
    </row>
    <row r="8" spans="1:5" x14ac:dyDescent="0.2">
      <c r="A8" s="10">
        <f>A3/6</f>
        <v>254.83333333333334</v>
      </c>
      <c r="B8" s="10">
        <f>B3/6</f>
        <v>537.33333333333337</v>
      </c>
      <c r="C8" s="10">
        <f>C3/6</f>
        <v>0</v>
      </c>
      <c r="D8" s="10">
        <f>D3/6</f>
        <v>0</v>
      </c>
      <c r="E8" s="93" t="s">
        <v>407</v>
      </c>
    </row>
    <row r="9" spans="1:5" x14ac:dyDescent="0.2">
      <c r="A9" s="10">
        <f>A3/7</f>
        <v>218.42857142857142</v>
      </c>
      <c r="B9" s="10">
        <f>B3/7</f>
        <v>460.57142857142856</v>
      </c>
      <c r="C9" s="10">
        <f>C3/7</f>
        <v>0</v>
      </c>
      <c r="D9" s="10">
        <f>D3/7</f>
        <v>0</v>
      </c>
      <c r="E9" s="93" t="s">
        <v>408</v>
      </c>
    </row>
    <row r="10" spans="1:5" x14ac:dyDescent="0.2">
      <c r="A10" s="10">
        <f>A3/8</f>
        <v>191.125</v>
      </c>
      <c r="B10" s="10">
        <f>B3/8</f>
        <v>403</v>
      </c>
      <c r="C10" s="10">
        <f>C3/8</f>
        <v>0</v>
      </c>
      <c r="D10" s="10">
        <f>D3/8</f>
        <v>0</v>
      </c>
      <c r="E10" s="93" t="s">
        <v>409</v>
      </c>
    </row>
    <row r="11" spans="1:5" x14ac:dyDescent="0.2">
      <c r="A11" s="10">
        <f>A3/9</f>
        <v>169.88888888888889</v>
      </c>
      <c r="B11" s="10">
        <f>B3/9</f>
        <v>358.22222222222223</v>
      </c>
      <c r="C11" s="10">
        <f>C3/9</f>
        <v>0</v>
      </c>
      <c r="D11" s="10">
        <f>D3/9</f>
        <v>0</v>
      </c>
      <c r="E11" s="93" t="s">
        <v>410</v>
      </c>
    </row>
    <row r="12" spans="1:5" x14ac:dyDescent="0.2">
      <c r="A12" s="10">
        <f>A3/10</f>
        <v>152.9</v>
      </c>
      <c r="B12" s="10">
        <f>B3/10</f>
        <v>322.39999999999998</v>
      </c>
      <c r="C12" s="10">
        <f>C3/10</f>
        <v>0</v>
      </c>
      <c r="D12" s="10">
        <f>D3/10</f>
        <v>0</v>
      </c>
      <c r="E12" s="93" t="s">
        <v>411</v>
      </c>
    </row>
    <row r="13" spans="1:5" x14ac:dyDescent="0.2">
      <c r="A13" s="10">
        <f>A3/11</f>
        <v>139</v>
      </c>
      <c r="B13" s="10">
        <f>B3/11</f>
        <v>293.09090909090907</v>
      </c>
      <c r="C13" s="10">
        <f>C3/11</f>
        <v>0</v>
      </c>
      <c r="D13" s="10">
        <f>D3/11</f>
        <v>0</v>
      </c>
      <c r="E13" s="93" t="s">
        <v>412</v>
      </c>
    </row>
    <row r="14" spans="1:5" x14ac:dyDescent="0.2">
      <c r="A14" s="10">
        <f>A3/12</f>
        <v>127.41666666666667</v>
      </c>
      <c r="B14" s="10">
        <f>B3/12</f>
        <v>268.66666666666669</v>
      </c>
      <c r="C14" s="10">
        <f>C3/12</f>
        <v>0</v>
      </c>
      <c r="D14" s="10">
        <f>D3/12</f>
        <v>0</v>
      </c>
      <c r="E14" s="93" t="s">
        <v>413</v>
      </c>
    </row>
    <row r="15" spans="1:5" x14ac:dyDescent="0.2">
      <c r="A15" s="10">
        <f>A3/13</f>
        <v>117.61538461538461</v>
      </c>
      <c r="B15" s="10">
        <f>B3/13</f>
        <v>248</v>
      </c>
      <c r="C15" s="10">
        <f>C3/13</f>
        <v>0</v>
      </c>
      <c r="D15" s="10">
        <f>D3/13</f>
        <v>0</v>
      </c>
      <c r="E15" s="93" t="s">
        <v>414</v>
      </c>
    </row>
    <row r="16" spans="1:5" x14ac:dyDescent="0.2">
      <c r="A16" s="10">
        <f>A3/14</f>
        <v>109.21428571428571</v>
      </c>
      <c r="B16" s="10">
        <f>B3/14</f>
        <v>230.28571428571428</v>
      </c>
      <c r="C16" s="10">
        <f>C3/14</f>
        <v>0</v>
      </c>
      <c r="D16" s="10">
        <f>D3/14</f>
        <v>0</v>
      </c>
      <c r="E16" s="93" t="s">
        <v>415</v>
      </c>
    </row>
    <row r="17" spans="1:5" x14ac:dyDescent="0.2">
      <c r="A17" s="10">
        <f>A3/15</f>
        <v>101.93333333333334</v>
      </c>
      <c r="B17" s="10">
        <f>B3/15</f>
        <v>214.93333333333334</v>
      </c>
      <c r="C17" s="10">
        <f>C3/15</f>
        <v>0</v>
      </c>
      <c r="D17" s="10">
        <f>D3/15</f>
        <v>0</v>
      </c>
      <c r="E17" s="93" t="s">
        <v>416</v>
      </c>
    </row>
    <row r="18" spans="1:5" x14ac:dyDescent="0.2">
      <c r="A18" s="10">
        <f>A3/16</f>
        <v>95.5625</v>
      </c>
      <c r="B18" s="10">
        <f>B3/16</f>
        <v>201.5</v>
      </c>
      <c r="C18" s="10">
        <f>C3/16</f>
        <v>0</v>
      </c>
      <c r="D18" s="10">
        <f>D3/16</f>
        <v>0</v>
      </c>
      <c r="E18" s="93" t="s">
        <v>417</v>
      </c>
    </row>
    <row r="19" spans="1:5" x14ac:dyDescent="0.2">
      <c r="A19" s="10">
        <f>A3/17</f>
        <v>89.941176470588232</v>
      </c>
      <c r="B19" s="10">
        <f>B3/17</f>
        <v>189.64705882352942</v>
      </c>
      <c r="C19" s="10">
        <f>C3/17</f>
        <v>0</v>
      </c>
      <c r="D19" s="10">
        <f>D3/17</f>
        <v>0</v>
      </c>
      <c r="E19" s="93" t="s">
        <v>418</v>
      </c>
    </row>
    <row r="20" spans="1:5" x14ac:dyDescent="0.2">
      <c r="A20" s="10">
        <f>A3/18</f>
        <v>84.944444444444443</v>
      </c>
      <c r="B20" s="10">
        <f>B3/18</f>
        <v>179.11111111111111</v>
      </c>
      <c r="C20" s="10">
        <f>C3/18</f>
        <v>0</v>
      </c>
      <c r="D20" s="10">
        <f>D3/18</f>
        <v>0</v>
      </c>
      <c r="E20" s="93" t="s">
        <v>419</v>
      </c>
    </row>
    <row r="21" spans="1:5" x14ac:dyDescent="0.2">
      <c r="A21" s="10">
        <f>A3/19</f>
        <v>80.473684210526315</v>
      </c>
      <c r="B21" s="10">
        <f>B3/19</f>
        <v>169.68421052631578</v>
      </c>
      <c r="C21" s="10">
        <f>C3/19</f>
        <v>0</v>
      </c>
      <c r="D21" s="10">
        <f>D3/19</f>
        <v>0</v>
      </c>
      <c r="E21" s="93" t="s">
        <v>420</v>
      </c>
    </row>
    <row r="22" spans="1:5" x14ac:dyDescent="0.2">
      <c r="A22" s="10">
        <f>A3/20</f>
        <v>76.45</v>
      </c>
      <c r="B22" s="10">
        <f>B3/20</f>
        <v>161.19999999999999</v>
      </c>
      <c r="C22" s="10">
        <f>C3/20</f>
        <v>0</v>
      </c>
      <c r="D22" s="10">
        <f>D3/20</f>
        <v>0</v>
      </c>
      <c r="E22" s="93" t="s">
        <v>421</v>
      </c>
    </row>
    <row r="23" spans="1:5" x14ac:dyDescent="0.2">
      <c r="A23" s="10">
        <f>A3/21</f>
        <v>72.80952380952381</v>
      </c>
      <c r="B23" s="10">
        <f>B3/21</f>
        <v>153.52380952380952</v>
      </c>
      <c r="C23" s="10">
        <f>C3/21</f>
        <v>0</v>
      </c>
      <c r="D23" s="10">
        <f>D3/21</f>
        <v>0</v>
      </c>
      <c r="E23" s="93" t="s">
        <v>422</v>
      </c>
    </row>
    <row r="24" spans="1:5" x14ac:dyDescent="0.2">
      <c r="A24" s="10">
        <f>A3/22</f>
        <v>69.5</v>
      </c>
      <c r="B24" s="10">
        <f>B3/22</f>
        <v>146.54545454545453</v>
      </c>
      <c r="C24" s="10">
        <f>C3/22</f>
        <v>0</v>
      </c>
      <c r="D24" s="10">
        <f>D3/22</f>
        <v>0</v>
      </c>
      <c r="E24" s="93" t="s">
        <v>423</v>
      </c>
    </row>
    <row r="25" spans="1:5" x14ac:dyDescent="0.2">
      <c r="A25" s="10">
        <f>A3/23</f>
        <v>66.478260869565219</v>
      </c>
      <c r="B25" s="10">
        <f>B3/23</f>
        <v>140.17391304347825</v>
      </c>
      <c r="C25" s="10">
        <f>C3/23</f>
        <v>0</v>
      </c>
      <c r="D25" s="10">
        <f>D3/23</f>
        <v>0</v>
      </c>
      <c r="E25" s="93" t="s">
        <v>424</v>
      </c>
    </row>
    <row r="26" spans="1:5" x14ac:dyDescent="0.2">
      <c r="A26" s="10">
        <f>A3/24</f>
        <v>63.708333333333336</v>
      </c>
      <c r="B26" s="10">
        <f>B3/24</f>
        <v>134.33333333333334</v>
      </c>
      <c r="C26" s="10">
        <f>C3/24</f>
        <v>0</v>
      </c>
      <c r="D26" s="10">
        <f>D3/24</f>
        <v>0</v>
      </c>
      <c r="E26" s="93" t="s">
        <v>425</v>
      </c>
    </row>
    <row r="27" spans="1:5" x14ac:dyDescent="0.2">
      <c r="A27" s="10">
        <f>A3/25</f>
        <v>61.16</v>
      </c>
      <c r="B27" s="10">
        <f>B3/25</f>
        <v>128.96</v>
      </c>
      <c r="C27" s="10">
        <f>C3/25</f>
        <v>0</v>
      </c>
      <c r="D27" s="10">
        <f>D3/25</f>
        <v>0</v>
      </c>
      <c r="E27" s="93" t="s">
        <v>426</v>
      </c>
    </row>
    <row r="28" spans="1:5" x14ac:dyDescent="0.2">
      <c r="A28" s="10">
        <f>A3/26</f>
        <v>58.807692307692307</v>
      </c>
      <c r="B28" s="10">
        <f>B3/26</f>
        <v>124</v>
      </c>
      <c r="C28" s="10">
        <f>C3/26</f>
        <v>0</v>
      </c>
      <c r="D28" s="10">
        <f>D3/26</f>
        <v>0</v>
      </c>
      <c r="E28" s="93" t="s">
        <v>427</v>
      </c>
    </row>
    <row r="29" spans="1:5" x14ac:dyDescent="0.2">
      <c r="A29" s="10">
        <f>A3/27</f>
        <v>56.629629629629626</v>
      </c>
      <c r="B29" s="10">
        <f>B3/27</f>
        <v>119.4074074074074</v>
      </c>
      <c r="C29" s="10">
        <f>C3/27</f>
        <v>0</v>
      </c>
      <c r="D29" s="10">
        <f>D3/27</f>
        <v>0</v>
      </c>
      <c r="E29" s="93" t="s">
        <v>428</v>
      </c>
    </row>
    <row r="30" spans="1:5" x14ac:dyDescent="0.2">
      <c r="A30" s="10">
        <f>A3/28</f>
        <v>54.607142857142854</v>
      </c>
      <c r="B30" s="10">
        <f>B3/28</f>
        <v>115.14285714285714</v>
      </c>
      <c r="C30" s="10">
        <f>C3/28</f>
        <v>0</v>
      </c>
      <c r="D30" s="10">
        <f>D3/28</f>
        <v>0</v>
      </c>
      <c r="E30" s="93" t="s">
        <v>429</v>
      </c>
    </row>
    <row r="31" spans="1:5" x14ac:dyDescent="0.2">
      <c r="A31" s="10">
        <f>A3/29</f>
        <v>52.724137931034484</v>
      </c>
      <c r="B31" s="10">
        <f>B3/29</f>
        <v>111.17241379310344</v>
      </c>
      <c r="C31" s="10">
        <f>C3/29</f>
        <v>0</v>
      </c>
      <c r="D31" s="10">
        <f>D3/29</f>
        <v>0</v>
      </c>
      <c r="E31" s="93" t="s">
        <v>430</v>
      </c>
    </row>
    <row r="32" spans="1:5" x14ac:dyDescent="0.2">
      <c r="A32" s="10">
        <f>A3/30</f>
        <v>50.966666666666669</v>
      </c>
      <c r="B32" s="10">
        <f>B3/30</f>
        <v>107.46666666666667</v>
      </c>
      <c r="C32" s="10">
        <f>C3/30</f>
        <v>0</v>
      </c>
      <c r="D32" s="10">
        <f>D3/30</f>
        <v>0</v>
      </c>
      <c r="E32" s="93" t="s">
        <v>431</v>
      </c>
    </row>
    <row r="33" spans="1:5" x14ac:dyDescent="0.2">
      <c r="A33" s="10">
        <f>A3/31</f>
        <v>49.322580645161288</v>
      </c>
      <c r="B33" s="10">
        <f>B3/31</f>
        <v>104</v>
      </c>
      <c r="C33" s="10">
        <f>C3/31</f>
        <v>0</v>
      </c>
      <c r="D33" s="10">
        <f>D3/31</f>
        <v>0</v>
      </c>
      <c r="E33" s="93" t="s">
        <v>432</v>
      </c>
    </row>
    <row r="34" spans="1:5" x14ac:dyDescent="0.2">
      <c r="A34" s="10">
        <f>A3/32</f>
        <v>47.78125</v>
      </c>
      <c r="B34" s="10">
        <f>B3/32</f>
        <v>100.75</v>
      </c>
      <c r="C34" s="10">
        <f>C3/32</f>
        <v>0</v>
      </c>
      <c r="D34" s="10">
        <f>D3/32</f>
        <v>0</v>
      </c>
      <c r="E34" s="93" t="s">
        <v>433</v>
      </c>
    </row>
    <row r="35" spans="1:5" x14ac:dyDescent="0.2">
      <c r="A35" s="10">
        <f>A3/33</f>
        <v>46.333333333333336</v>
      </c>
      <c r="B35" s="10">
        <f>B3/33</f>
        <v>97.696969696969703</v>
      </c>
      <c r="C35" s="10">
        <f>C3/33</f>
        <v>0</v>
      </c>
      <c r="D35" s="10">
        <f>D3/33</f>
        <v>0</v>
      </c>
      <c r="E35" s="93" t="s">
        <v>434</v>
      </c>
    </row>
    <row r="36" spans="1:5" x14ac:dyDescent="0.2">
      <c r="A36" s="10">
        <f>A3/34</f>
        <v>44.970588235294116</v>
      </c>
      <c r="B36" s="10">
        <f>B3/34</f>
        <v>94.82352941176471</v>
      </c>
      <c r="C36" s="10">
        <f>C3/34</f>
        <v>0</v>
      </c>
      <c r="D36" s="10">
        <f>D3/34</f>
        <v>0</v>
      </c>
      <c r="E36" s="93" t="s">
        <v>435</v>
      </c>
    </row>
    <row r="37" spans="1:5" x14ac:dyDescent="0.2">
      <c r="A37" s="10">
        <f>A3/35</f>
        <v>43.685714285714283</v>
      </c>
      <c r="B37" s="10">
        <f>B3/35</f>
        <v>92.114285714285714</v>
      </c>
      <c r="C37" s="10">
        <f>C3/35</f>
        <v>0</v>
      </c>
      <c r="D37" s="10">
        <f>D3/35</f>
        <v>0</v>
      </c>
      <c r="E37" s="93" t="s">
        <v>436</v>
      </c>
    </row>
    <row r="38" spans="1:5" x14ac:dyDescent="0.2">
      <c r="A38" s="10">
        <f>A3/36</f>
        <v>42.472222222222221</v>
      </c>
      <c r="B38" s="10">
        <f>B3/36</f>
        <v>89.555555555555557</v>
      </c>
      <c r="C38" s="10">
        <f>C3/36</f>
        <v>0</v>
      </c>
      <c r="D38" s="10">
        <f>D3/36</f>
        <v>0</v>
      </c>
      <c r="E38" s="93" t="s">
        <v>437</v>
      </c>
    </row>
    <row r="39" spans="1:5" x14ac:dyDescent="0.2">
      <c r="A39" s="13"/>
      <c r="B39" s="13"/>
      <c r="C39" s="13"/>
      <c r="D39" s="13"/>
    </row>
    <row r="40" spans="1:5" ht="15.75" x14ac:dyDescent="0.25">
      <c r="A40" s="14">
        <f>A115/$D$43-0.499999999</f>
        <v>1.8712779166327547</v>
      </c>
      <c r="B40" s="14">
        <f>B115/$D$43-0.499999999</f>
        <v>4.5000000010000001</v>
      </c>
      <c r="C40" s="14">
        <f>C115/$D$43-0.499999999</f>
        <v>-0.49999999899999997</v>
      </c>
      <c r="D40" s="14">
        <f>D115/$D$43-0.499999999</f>
        <v>-0.49999999899999997</v>
      </c>
    </row>
    <row r="41" spans="1:5" ht="15.75" x14ac:dyDescent="0.25">
      <c r="A41" s="15" t="str">
        <f>A2</f>
        <v>ÖVP</v>
      </c>
      <c r="B41" s="15" t="str">
        <f>B2</f>
        <v>SPÖ</v>
      </c>
      <c r="C41" s="15" t="str">
        <f>C2</f>
        <v>FPÖ</v>
      </c>
      <c r="D41" s="15" t="str">
        <f>D2</f>
        <v>GRÜNE</v>
      </c>
    </row>
    <row r="42" spans="1:5" x14ac:dyDescent="0.2">
      <c r="A42" s="16" t="s">
        <v>356</v>
      </c>
      <c r="B42" s="17"/>
      <c r="C42" s="17"/>
      <c r="D42" s="17">
        <f>VALUE(Gesamtergebnis!G36)</f>
        <v>7</v>
      </c>
    </row>
    <row r="43" spans="1:5" x14ac:dyDescent="0.2">
      <c r="A43" s="18" t="s">
        <v>357</v>
      </c>
      <c r="B43" s="19">
        <f>F3</f>
        <v>0</v>
      </c>
      <c r="C43" s="20" t="s">
        <v>358</v>
      </c>
      <c r="D43" s="21">
        <f>A111</f>
        <v>644.79999999999995</v>
      </c>
    </row>
    <row r="44" spans="1:5" x14ac:dyDescent="0.2">
      <c r="A44" s="22"/>
      <c r="B44" s="22"/>
      <c r="C44" s="22"/>
      <c r="D44" s="22"/>
    </row>
    <row r="45" spans="1:5" ht="15.75" x14ac:dyDescent="0.25">
      <c r="A45" s="23"/>
      <c r="B45" s="23"/>
      <c r="C45" s="23"/>
      <c r="D45" s="23"/>
    </row>
    <row r="50" spans="1:4" x14ac:dyDescent="0.2">
      <c r="A50">
        <f t="shared" ref="A50:D69" si="0">RANK(A115,$A$115:$D$150)</f>
        <v>3</v>
      </c>
      <c r="B50">
        <f t="shared" si="0"/>
        <v>1</v>
      </c>
      <c r="C50">
        <f t="shared" si="0"/>
        <v>73</v>
      </c>
      <c r="D50">
        <f t="shared" si="0"/>
        <v>73</v>
      </c>
    </row>
    <row r="51" spans="1:4" x14ac:dyDescent="0.2">
      <c r="A51">
        <f t="shared" si="0"/>
        <v>6</v>
      </c>
      <c r="B51">
        <f t="shared" si="0"/>
        <v>2</v>
      </c>
      <c r="C51">
        <f t="shared" si="0"/>
        <v>73</v>
      </c>
      <c r="D51">
        <f t="shared" si="0"/>
        <v>73</v>
      </c>
    </row>
    <row r="52" spans="1:4" x14ac:dyDescent="0.2">
      <c r="A52">
        <f t="shared" si="0"/>
        <v>9</v>
      </c>
      <c r="B52">
        <f t="shared" si="0"/>
        <v>4</v>
      </c>
      <c r="C52">
        <f t="shared" si="0"/>
        <v>73</v>
      </c>
      <c r="D52">
        <f t="shared" si="0"/>
        <v>73</v>
      </c>
    </row>
    <row r="53" spans="1:4" x14ac:dyDescent="0.2">
      <c r="A53">
        <f t="shared" si="0"/>
        <v>12</v>
      </c>
      <c r="B53">
        <f t="shared" si="0"/>
        <v>5</v>
      </c>
      <c r="C53">
        <f t="shared" si="0"/>
        <v>73</v>
      </c>
      <c r="D53">
        <f t="shared" si="0"/>
        <v>73</v>
      </c>
    </row>
    <row r="54" spans="1:4" x14ac:dyDescent="0.2">
      <c r="A54">
        <f t="shared" si="0"/>
        <v>15</v>
      </c>
      <c r="B54">
        <f t="shared" si="0"/>
        <v>7</v>
      </c>
      <c r="C54">
        <f t="shared" si="0"/>
        <v>73</v>
      </c>
      <c r="D54">
        <f t="shared" si="0"/>
        <v>73</v>
      </c>
    </row>
    <row r="55" spans="1:4" x14ac:dyDescent="0.2">
      <c r="A55">
        <f t="shared" si="0"/>
        <v>18</v>
      </c>
      <c r="B55">
        <f t="shared" si="0"/>
        <v>8</v>
      </c>
      <c r="C55">
        <f t="shared" si="0"/>
        <v>73</v>
      </c>
      <c r="D55">
        <f t="shared" si="0"/>
        <v>73</v>
      </c>
    </row>
    <row r="56" spans="1:4" x14ac:dyDescent="0.2">
      <c r="A56">
        <f t="shared" si="0"/>
        <v>21</v>
      </c>
      <c r="B56">
        <f t="shared" si="0"/>
        <v>10</v>
      </c>
      <c r="C56">
        <f t="shared" si="0"/>
        <v>73</v>
      </c>
      <c r="D56">
        <f t="shared" si="0"/>
        <v>73</v>
      </c>
    </row>
    <row r="57" spans="1:4" x14ac:dyDescent="0.2">
      <c r="A57">
        <f t="shared" si="0"/>
        <v>24</v>
      </c>
      <c r="B57">
        <f t="shared" si="0"/>
        <v>11</v>
      </c>
      <c r="C57">
        <f t="shared" si="0"/>
        <v>73</v>
      </c>
      <c r="D57">
        <f t="shared" si="0"/>
        <v>73</v>
      </c>
    </row>
    <row r="58" spans="1:4" x14ac:dyDescent="0.2">
      <c r="A58">
        <f t="shared" si="0"/>
        <v>27</v>
      </c>
      <c r="B58">
        <f t="shared" si="0"/>
        <v>13</v>
      </c>
      <c r="C58">
        <f t="shared" si="0"/>
        <v>73</v>
      </c>
      <c r="D58">
        <f t="shared" si="0"/>
        <v>73</v>
      </c>
    </row>
    <row r="59" spans="1:4" x14ac:dyDescent="0.2">
      <c r="A59">
        <f t="shared" si="0"/>
        <v>31</v>
      </c>
      <c r="B59">
        <f t="shared" si="0"/>
        <v>14</v>
      </c>
      <c r="C59">
        <f t="shared" si="0"/>
        <v>73</v>
      </c>
      <c r="D59">
        <f t="shared" si="0"/>
        <v>73</v>
      </c>
    </row>
    <row r="60" spans="1:4" x14ac:dyDescent="0.2">
      <c r="A60">
        <f t="shared" si="0"/>
        <v>34</v>
      </c>
      <c r="B60">
        <f t="shared" si="0"/>
        <v>16</v>
      </c>
      <c r="C60">
        <f t="shared" si="0"/>
        <v>73</v>
      </c>
      <c r="D60">
        <f t="shared" si="0"/>
        <v>73</v>
      </c>
    </row>
    <row r="61" spans="1:4" x14ac:dyDescent="0.2">
      <c r="A61">
        <f t="shared" si="0"/>
        <v>37</v>
      </c>
      <c r="B61">
        <f t="shared" si="0"/>
        <v>17</v>
      </c>
      <c r="C61">
        <f t="shared" si="0"/>
        <v>73</v>
      </c>
      <c r="D61">
        <f t="shared" si="0"/>
        <v>73</v>
      </c>
    </row>
    <row r="62" spans="1:4" x14ac:dyDescent="0.2">
      <c r="A62">
        <f t="shared" si="0"/>
        <v>40</v>
      </c>
      <c r="B62">
        <f t="shared" si="0"/>
        <v>19</v>
      </c>
      <c r="C62">
        <f t="shared" si="0"/>
        <v>73</v>
      </c>
      <c r="D62">
        <f t="shared" si="0"/>
        <v>73</v>
      </c>
    </row>
    <row r="63" spans="1:4" x14ac:dyDescent="0.2">
      <c r="A63">
        <f t="shared" si="0"/>
        <v>43</v>
      </c>
      <c r="B63">
        <f t="shared" si="0"/>
        <v>20</v>
      </c>
      <c r="C63">
        <f t="shared" si="0"/>
        <v>73</v>
      </c>
      <c r="D63">
        <f t="shared" si="0"/>
        <v>73</v>
      </c>
    </row>
    <row r="64" spans="1:4" x14ac:dyDescent="0.2">
      <c r="A64">
        <f t="shared" si="0"/>
        <v>46</v>
      </c>
      <c r="B64">
        <f t="shared" si="0"/>
        <v>22</v>
      </c>
      <c r="C64">
        <f t="shared" si="0"/>
        <v>73</v>
      </c>
      <c r="D64">
        <f t="shared" si="0"/>
        <v>73</v>
      </c>
    </row>
    <row r="65" spans="1:4" x14ac:dyDescent="0.2">
      <c r="A65">
        <f t="shared" si="0"/>
        <v>49</v>
      </c>
      <c r="B65">
        <f t="shared" si="0"/>
        <v>23</v>
      </c>
      <c r="C65">
        <f t="shared" si="0"/>
        <v>73</v>
      </c>
      <c r="D65">
        <f t="shared" si="0"/>
        <v>73</v>
      </c>
    </row>
    <row r="66" spans="1:4" x14ac:dyDescent="0.2">
      <c r="A66">
        <f t="shared" si="0"/>
        <v>52</v>
      </c>
      <c r="B66">
        <f t="shared" si="0"/>
        <v>25</v>
      </c>
      <c r="C66">
        <f t="shared" si="0"/>
        <v>73</v>
      </c>
      <c r="D66">
        <f t="shared" si="0"/>
        <v>73</v>
      </c>
    </row>
    <row r="67" spans="1:4" x14ac:dyDescent="0.2">
      <c r="A67">
        <f t="shared" si="0"/>
        <v>54</v>
      </c>
      <c r="B67">
        <f t="shared" si="0"/>
        <v>26</v>
      </c>
      <c r="C67">
        <f t="shared" si="0"/>
        <v>73</v>
      </c>
      <c r="D67">
        <f t="shared" si="0"/>
        <v>73</v>
      </c>
    </row>
    <row r="68" spans="1:4" x14ac:dyDescent="0.2">
      <c r="A68">
        <f t="shared" si="0"/>
        <v>55</v>
      </c>
      <c r="B68">
        <f t="shared" si="0"/>
        <v>28</v>
      </c>
      <c r="C68">
        <f t="shared" si="0"/>
        <v>73</v>
      </c>
      <c r="D68">
        <f t="shared" si="0"/>
        <v>73</v>
      </c>
    </row>
    <row r="69" spans="1:4" x14ac:dyDescent="0.2">
      <c r="A69">
        <f t="shared" si="0"/>
        <v>56</v>
      </c>
      <c r="B69">
        <f t="shared" si="0"/>
        <v>29</v>
      </c>
      <c r="C69">
        <f t="shared" si="0"/>
        <v>73</v>
      </c>
      <c r="D69">
        <f t="shared" si="0"/>
        <v>73</v>
      </c>
    </row>
    <row r="70" spans="1:4" x14ac:dyDescent="0.2">
      <c r="A70">
        <f t="shared" ref="A70:D83" si="1">RANK(A135,$A$115:$D$150)</f>
        <v>57</v>
      </c>
      <c r="B70">
        <f t="shared" si="1"/>
        <v>30</v>
      </c>
      <c r="C70">
        <f t="shared" si="1"/>
        <v>73</v>
      </c>
      <c r="D70">
        <f t="shared" si="1"/>
        <v>73</v>
      </c>
    </row>
    <row r="71" spans="1:4" x14ac:dyDescent="0.2">
      <c r="A71">
        <f t="shared" si="1"/>
        <v>58</v>
      </c>
      <c r="B71">
        <f t="shared" si="1"/>
        <v>32</v>
      </c>
      <c r="C71">
        <f t="shared" si="1"/>
        <v>73</v>
      </c>
      <c r="D71">
        <f t="shared" si="1"/>
        <v>73</v>
      </c>
    </row>
    <row r="72" spans="1:4" x14ac:dyDescent="0.2">
      <c r="A72">
        <f t="shared" si="1"/>
        <v>59</v>
      </c>
      <c r="B72">
        <f t="shared" si="1"/>
        <v>33</v>
      </c>
      <c r="C72">
        <f t="shared" si="1"/>
        <v>73</v>
      </c>
      <c r="D72">
        <f t="shared" si="1"/>
        <v>73</v>
      </c>
    </row>
    <row r="73" spans="1:4" x14ac:dyDescent="0.2">
      <c r="A73">
        <f t="shared" si="1"/>
        <v>60</v>
      </c>
      <c r="B73">
        <f t="shared" si="1"/>
        <v>35</v>
      </c>
      <c r="C73">
        <f t="shared" si="1"/>
        <v>73</v>
      </c>
      <c r="D73">
        <f t="shared" si="1"/>
        <v>73</v>
      </c>
    </row>
    <row r="74" spans="1:4" x14ac:dyDescent="0.2">
      <c r="A74">
        <f t="shared" si="1"/>
        <v>61</v>
      </c>
      <c r="B74">
        <f t="shared" si="1"/>
        <v>36</v>
      </c>
      <c r="C74">
        <f t="shared" si="1"/>
        <v>73</v>
      </c>
      <c r="D74">
        <f t="shared" si="1"/>
        <v>73</v>
      </c>
    </row>
    <row r="75" spans="1:4" x14ac:dyDescent="0.2">
      <c r="A75">
        <f t="shared" si="1"/>
        <v>62</v>
      </c>
      <c r="B75">
        <f t="shared" si="1"/>
        <v>38</v>
      </c>
      <c r="C75">
        <f t="shared" si="1"/>
        <v>73</v>
      </c>
      <c r="D75">
        <f t="shared" si="1"/>
        <v>73</v>
      </c>
    </row>
    <row r="76" spans="1:4" x14ac:dyDescent="0.2">
      <c r="A76">
        <f t="shared" si="1"/>
        <v>63</v>
      </c>
      <c r="B76">
        <f t="shared" si="1"/>
        <v>39</v>
      </c>
      <c r="C76">
        <f t="shared" si="1"/>
        <v>73</v>
      </c>
      <c r="D76">
        <f t="shared" si="1"/>
        <v>73</v>
      </c>
    </row>
    <row r="77" spans="1:4" x14ac:dyDescent="0.2">
      <c r="A77">
        <f t="shared" si="1"/>
        <v>64</v>
      </c>
      <c r="B77">
        <f t="shared" si="1"/>
        <v>41</v>
      </c>
      <c r="C77">
        <f t="shared" si="1"/>
        <v>73</v>
      </c>
      <c r="D77">
        <f t="shared" si="1"/>
        <v>73</v>
      </c>
    </row>
    <row r="78" spans="1:4" x14ac:dyDescent="0.2">
      <c r="A78">
        <f t="shared" si="1"/>
        <v>65</v>
      </c>
      <c r="B78">
        <f t="shared" si="1"/>
        <v>42</v>
      </c>
      <c r="C78">
        <f t="shared" si="1"/>
        <v>73</v>
      </c>
      <c r="D78">
        <f t="shared" si="1"/>
        <v>73</v>
      </c>
    </row>
    <row r="79" spans="1:4" x14ac:dyDescent="0.2">
      <c r="A79">
        <f t="shared" si="1"/>
        <v>66</v>
      </c>
      <c r="B79">
        <f t="shared" si="1"/>
        <v>44</v>
      </c>
      <c r="C79">
        <f t="shared" si="1"/>
        <v>73</v>
      </c>
      <c r="D79">
        <f t="shared" si="1"/>
        <v>73</v>
      </c>
    </row>
    <row r="80" spans="1:4" x14ac:dyDescent="0.2">
      <c r="A80">
        <f t="shared" si="1"/>
        <v>67</v>
      </c>
      <c r="B80">
        <f t="shared" si="1"/>
        <v>45</v>
      </c>
      <c r="C80">
        <f t="shared" si="1"/>
        <v>73</v>
      </c>
      <c r="D80">
        <f t="shared" si="1"/>
        <v>73</v>
      </c>
    </row>
    <row r="81" spans="1:4" x14ac:dyDescent="0.2">
      <c r="A81">
        <f t="shared" si="1"/>
        <v>68</v>
      </c>
      <c r="B81">
        <f t="shared" si="1"/>
        <v>47</v>
      </c>
      <c r="C81">
        <f t="shared" si="1"/>
        <v>73</v>
      </c>
      <c r="D81">
        <f t="shared" si="1"/>
        <v>73</v>
      </c>
    </row>
    <row r="82" spans="1:4" x14ac:dyDescent="0.2">
      <c r="A82">
        <f t="shared" si="1"/>
        <v>69</v>
      </c>
      <c r="B82">
        <f t="shared" si="1"/>
        <v>48</v>
      </c>
      <c r="C82">
        <f t="shared" si="1"/>
        <v>73</v>
      </c>
      <c r="D82">
        <f t="shared" si="1"/>
        <v>73</v>
      </c>
    </row>
    <row r="83" spans="1:4" x14ac:dyDescent="0.2">
      <c r="A83">
        <f t="shared" si="1"/>
        <v>70</v>
      </c>
      <c r="B83">
        <f t="shared" si="1"/>
        <v>50</v>
      </c>
      <c r="C83">
        <f t="shared" si="1"/>
        <v>73</v>
      </c>
      <c r="D83">
        <f t="shared" si="1"/>
        <v>73</v>
      </c>
    </row>
    <row r="85" spans="1:4" x14ac:dyDescent="0.2">
      <c r="A85">
        <f>IF(A50=$D$42,A115,0)</f>
        <v>0</v>
      </c>
      <c r="B85">
        <f>IF(B50=$D$42,B115,0)</f>
        <v>0</v>
      </c>
      <c r="C85">
        <f>IF(C50=$D$42,C115,0)</f>
        <v>0</v>
      </c>
      <c r="D85">
        <f>IF(D50=$D$42,D115,0)</f>
        <v>0</v>
      </c>
    </row>
    <row r="86" spans="1:4" x14ac:dyDescent="0.2">
      <c r="A86">
        <f t="shared" ref="A86:D101" si="2">IF(A51=$D$42,A116,0)</f>
        <v>0</v>
      </c>
      <c r="B86">
        <f t="shared" si="2"/>
        <v>0</v>
      </c>
      <c r="C86">
        <f t="shared" si="2"/>
        <v>0</v>
      </c>
      <c r="D86">
        <f t="shared" si="2"/>
        <v>0</v>
      </c>
    </row>
    <row r="87" spans="1:4" x14ac:dyDescent="0.2">
      <c r="A87">
        <f t="shared" si="2"/>
        <v>0</v>
      </c>
      <c r="B87">
        <f t="shared" si="2"/>
        <v>0</v>
      </c>
      <c r="C87">
        <f t="shared" si="2"/>
        <v>0</v>
      </c>
      <c r="D87">
        <f t="shared" si="2"/>
        <v>0</v>
      </c>
    </row>
    <row r="88" spans="1:4" x14ac:dyDescent="0.2">
      <c r="A88">
        <f t="shared" si="2"/>
        <v>0</v>
      </c>
      <c r="B88">
        <f t="shared" si="2"/>
        <v>0</v>
      </c>
      <c r="C88">
        <f t="shared" si="2"/>
        <v>0</v>
      </c>
      <c r="D88">
        <f t="shared" si="2"/>
        <v>0</v>
      </c>
    </row>
    <row r="89" spans="1:4" x14ac:dyDescent="0.2">
      <c r="A89">
        <f t="shared" si="2"/>
        <v>0</v>
      </c>
      <c r="B89">
        <f t="shared" si="2"/>
        <v>644.79999999999995</v>
      </c>
      <c r="C89">
        <f t="shared" si="2"/>
        <v>0</v>
      </c>
      <c r="D89">
        <f t="shared" si="2"/>
        <v>0</v>
      </c>
    </row>
    <row r="90" spans="1:4" x14ac:dyDescent="0.2">
      <c r="A90">
        <f t="shared" si="2"/>
        <v>0</v>
      </c>
      <c r="B90">
        <f t="shared" si="2"/>
        <v>0</v>
      </c>
      <c r="C90">
        <f t="shared" si="2"/>
        <v>0</v>
      </c>
      <c r="D90">
        <f t="shared" si="2"/>
        <v>0</v>
      </c>
    </row>
    <row r="91" spans="1:4" x14ac:dyDescent="0.2">
      <c r="A91">
        <f t="shared" si="2"/>
        <v>0</v>
      </c>
      <c r="B91">
        <f t="shared" si="2"/>
        <v>0</v>
      </c>
      <c r="C91">
        <f t="shared" si="2"/>
        <v>0</v>
      </c>
      <c r="D91">
        <f t="shared" si="2"/>
        <v>0</v>
      </c>
    </row>
    <row r="92" spans="1:4" x14ac:dyDescent="0.2">
      <c r="A92">
        <f t="shared" si="2"/>
        <v>0</v>
      </c>
      <c r="B92">
        <f t="shared" si="2"/>
        <v>0</v>
      </c>
      <c r="C92">
        <f t="shared" si="2"/>
        <v>0</v>
      </c>
      <c r="D92">
        <f t="shared" si="2"/>
        <v>0</v>
      </c>
    </row>
    <row r="93" spans="1:4" x14ac:dyDescent="0.2">
      <c r="A93">
        <f t="shared" si="2"/>
        <v>0</v>
      </c>
      <c r="B93">
        <f t="shared" si="2"/>
        <v>0</v>
      </c>
      <c r="C93">
        <f t="shared" si="2"/>
        <v>0</v>
      </c>
      <c r="D93">
        <f t="shared" si="2"/>
        <v>0</v>
      </c>
    </row>
    <row r="94" spans="1:4" x14ac:dyDescent="0.2">
      <c r="A94">
        <f t="shared" si="2"/>
        <v>0</v>
      </c>
      <c r="B94">
        <f t="shared" si="2"/>
        <v>0</v>
      </c>
      <c r="C94">
        <f t="shared" si="2"/>
        <v>0</v>
      </c>
      <c r="D94">
        <f t="shared" si="2"/>
        <v>0</v>
      </c>
    </row>
    <row r="95" spans="1:4" x14ac:dyDescent="0.2">
      <c r="A95">
        <f t="shared" si="2"/>
        <v>0</v>
      </c>
      <c r="B95">
        <f t="shared" si="2"/>
        <v>0</v>
      </c>
      <c r="C95">
        <f t="shared" si="2"/>
        <v>0</v>
      </c>
      <c r="D95">
        <f t="shared" si="2"/>
        <v>0</v>
      </c>
    </row>
    <row r="96" spans="1:4" x14ac:dyDescent="0.2">
      <c r="A96">
        <f t="shared" si="2"/>
        <v>0</v>
      </c>
      <c r="B96">
        <f t="shared" si="2"/>
        <v>0</v>
      </c>
      <c r="C96">
        <f t="shared" si="2"/>
        <v>0</v>
      </c>
      <c r="D96">
        <f t="shared" si="2"/>
        <v>0</v>
      </c>
    </row>
    <row r="97" spans="1:4" x14ac:dyDescent="0.2">
      <c r="A97">
        <f t="shared" si="2"/>
        <v>0</v>
      </c>
      <c r="B97">
        <f t="shared" si="2"/>
        <v>0</v>
      </c>
      <c r="C97">
        <f t="shared" si="2"/>
        <v>0</v>
      </c>
      <c r="D97">
        <f t="shared" si="2"/>
        <v>0</v>
      </c>
    </row>
    <row r="98" spans="1:4" x14ac:dyDescent="0.2">
      <c r="A98">
        <f t="shared" si="2"/>
        <v>0</v>
      </c>
      <c r="B98">
        <f t="shared" si="2"/>
        <v>0</v>
      </c>
      <c r="C98">
        <f t="shared" si="2"/>
        <v>0</v>
      </c>
      <c r="D98">
        <f t="shared" si="2"/>
        <v>0</v>
      </c>
    </row>
    <row r="99" spans="1:4" x14ac:dyDescent="0.2">
      <c r="A99">
        <f t="shared" si="2"/>
        <v>0</v>
      </c>
      <c r="B99">
        <f t="shared" si="2"/>
        <v>0</v>
      </c>
      <c r="C99">
        <f t="shared" si="2"/>
        <v>0</v>
      </c>
      <c r="D99">
        <f t="shared" si="2"/>
        <v>0</v>
      </c>
    </row>
    <row r="100" spans="1:4" x14ac:dyDescent="0.2">
      <c r="A100">
        <f t="shared" si="2"/>
        <v>0</v>
      </c>
      <c r="B100">
        <f t="shared" si="2"/>
        <v>0</v>
      </c>
      <c r="C100">
        <f t="shared" si="2"/>
        <v>0</v>
      </c>
      <c r="D100">
        <f t="shared" si="2"/>
        <v>0</v>
      </c>
    </row>
    <row r="101" spans="1:4" x14ac:dyDescent="0.2">
      <c r="A101">
        <f t="shared" si="2"/>
        <v>0</v>
      </c>
      <c r="B101">
        <f t="shared" si="2"/>
        <v>0</v>
      </c>
      <c r="C101">
        <f t="shared" si="2"/>
        <v>0</v>
      </c>
      <c r="D101">
        <f t="shared" si="2"/>
        <v>0</v>
      </c>
    </row>
    <row r="102" spans="1:4" x14ac:dyDescent="0.2">
      <c r="A102">
        <f t="shared" ref="A102:D110" si="3">IF(A67=$D$42,A132,0)</f>
        <v>0</v>
      </c>
      <c r="B102">
        <f t="shared" si="3"/>
        <v>0</v>
      </c>
      <c r="C102">
        <f t="shared" si="3"/>
        <v>0</v>
      </c>
      <c r="D102">
        <f t="shared" si="3"/>
        <v>0</v>
      </c>
    </row>
    <row r="103" spans="1:4" x14ac:dyDescent="0.2">
      <c r="A103">
        <f t="shared" si="3"/>
        <v>0</v>
      </c>
      <c r="B103">
        <f t="shared" si="3"/>
        <v>0</v>
      </c>
      <c r="C103">
        <f t="shared" si="3"/>
        <v>0</v>
      </c>
      <c r="D103">
        <f t="shared" si="3"/>
        <v>0</v>
      </c>
    </row>
    <row r="104" spans="1:4" x14ac:dyDescent="0.2">
      <c r="A104">
        <f t="shared" si="3"/>
        <v>0</v>
      </c>
      <c r="B104">
        <f t="shared" si="3"/>
        <v>0</v>
      </c>
      <c r="C104">
        <f t="shared" si="3"/>
        <v>0</v>
      </c>
      <c r="D104">
        <f t="shared" si="3"/>
        <v>0</v>
      </c>
    </row>
    <row r="105" spans="1:4" x14ac:dyDescent="0.2">
      <c r="A105">
        <f t="shared" si="3"/>
        <v>0</v>
      </c>
      <c r="B105">
        <f t="shared" si="3"/>
        <v>0</v>
      </c>
      <c r="C105">
        <f t="shared" si="3"/>
        <v>0</v>
      </c>
      <c r="D105">
        <f t="shared" si="3"/>
        <v>0</v>
      </c>
    </row>
    <row r="106" spans="1:4" x14ac:dyDescent="0.2">
      <c r="A106">
        <f t="shared" si="3"/>
        <v>0</v>
      </c>
      <c r="B106">
        <f t="shared" si="3"/>
        <v>0</v>
      </c>
      <c r="C106">
        <f t="shared" si="3"/>
        <v>0</v>
      </c>
      <c r="D106">
        <f t="shared" si="3"/>
        <v>0</v>
      </c>
    </row>
    <row r="107" spans="1:4" x14ac:dyDescent="0.2">
      <c r="A107">
        <f t="shared" si="3"/>
        <v>0</v>
      </c>
      <c r="B107">
        <f t="shared" si="3"/>
        <v>0</v>
      </c>
      <c r="C107">
        <f t="shared" si="3"/>
        <v>0</v>
      </c>
      <c r="D107">
        <f t="shared" si="3"/>
        <v>0</v>
      </c>
    </row>
    <row r="108" spans="1:4" x14ac:dyDescent="0.2">
      <c r="A108">
        <f t="shared" si="3"/>
        <v>0</v>
      </c>
      <c r="B108">
        <f t="shared" si="3"/>
        <v>0</v>
      </c>
      <c r="C108">
        <f t="shared" si="3"/>
        <v>0</v>
      </c>
      <c r="D108">
        <f t="shared" si="3"/>
        <v>0</v>
      </c>
    </row>
    <row r="109" spans="1:4" x14ac:dyDescent="0.2">
      <c r="A109">
        <f t="shared" si="3"/>
        <v>0</v>
      </c>
      <c r="B109">
        <f t="shared" si="3"/>
        <v>0</v>
      </c>
      <c r="C109">
        <f t="shared" si="3"/>
        <v>0</v>
      </c>
      <c r="D109">
        <f t="shared" si="3"/>
        <v>0</v>
      </c>
    </row>
    <row r="110" spans="1:4" x14ac:dyDescent="0.2">
      <c r="A110">
        <f t="shared" si="3"/>
        <v>0</v>
      </c>
      <c r="B110">
        <f t="shared" si="3"/>
        <v>0</v>
      </c>
      <c r="C110">
        <f t="shared" si="3"/>
        <v>0</v>
      </c>
      <c r="D110">
        <f t="shared" si="3"/>
        <v>0</v>
      </c>
    </row>
    <row r="111" spans="1:4" x14ac:dyDescent="0.2">
      <c r="A111" s="8">
        <f>SUM(A85:D110)</f>
        <v>644.79999999999995</v>
      </c>
      <c r="B111" s="8"/>
      <c r="C111" s="8"/>
      <c r="D111" s="8"/>
    </row>
    <row r="112" spans="1:4" x14ac:dyDescent="0.2">
      <c r="A112" s="8"/>
      <c r="B112" s="8"/>
      <c r="C112" s="8"/>
      <c r="D112" s="8"/>
    </row>
    <row r="113" spans="1:4" x14ac:dyDescent="0.2">
      <c r="A113" s="8"/>
      <c r="B113" s="8"/>
      <c r="C113" s="8"/>
      <c r="D113" s="8"/>
    </row>
    <row r="114" spans="1:4" x14ac:dyDescent="0.2">
      <c r="A114" s="8"/>
      <c r="B114" s="8"/>
      <c r="C114" s="8"/>
      <c r="D114" s="8"/>
    </row>
    <row r="115" spans="1:4" x14ac:dyDescent="0.2">
      <c r="A115" s="8">
        <f>IF(A3&gt;$F$3,A3,0)</f>
        <v>1529</v>
      </c>
      <c r="B115" s="8">
        <f>IF(B3&gt;$F$3,B3,0)</f>
        <v>3224</v>
      </c>
      <c r="C115" s="8">
        <f>IF(C3&gt;$F$3,C3,0)</f>
        <v>0</v>
      </c>
      <c r="D115" s="8">
        <f>IF(D3&gt;$F$3,D3,0)</f>
        <v>0</v>
      </c>
    </row>
    <row r="116" spans="1:4" x14ac:dyDescent="0.2">
      <c r="A116" s="8">
        <f>A115/2</f>
        <v>764.5</v>
      </c>
      <c r="B116" s="8">
        <f>B115/2</f>
        <v>1612</v>
      </c>
      <c r="C116" s="8">
        <f>C115/2</f>
        <v>0</v>
      </c>
      <c r="D116" s="8">
        <f>D115/2</f>
        <v>0</v>
      </c>
    </row>
    <row r="117" spans="1:4" x14ac:dyDescent="0.2">
      <c r="A117" s="8">
        <f>A115/3</f>
        <v>509.66666666666669</v>
      </c>
      <c r="B117" s="8">
        <f>B115/3</f>
        <v>1074.6666666666667</v>
      </c>
      <c r="C117" s="8">
        <f>C115/3</f>
        <v>0</v>
      </c>
      <c r="D117" s="8">
        <f>D115/3</f>
        <v>0</v>
      </c>
    </row>
    <row r="118" spans="1:4" x14ac:dyDescent="0.2">
      <c r="A118" s="8">
        <f>A115/4</f>
        <v>382.25</v>
      </c>
      <c r="B118" s="8">
        <f>B115/4</f>
        <v>806</v>
      </c>
      <c r="C118" s="8">
        <f>C115/4</f>
        <v>0</v>
      </c>
      <c r="D118" s="8">
        <f>D115/4</f>
        <v>0</v>
      </c>
    </row>
    <row r="119" spans="1:4" x14ac:dyDescent="0.2">
      <c r="A119" s="8">
        <f>A115/5</f>
        <v>305.8</v>
      </c>
      <c r="B119" s="8">
        <f>B115/5</f>
        <v>644.79999999999995</v>
      </c>
      <c r="C119" s="8">
        <f>C115/5</f>
        <v>0</v>
      </c>
      <c r="D119" s="8">
        <f>D115/5</f>
        <v>0</v>
      </c>
    </row>
    <row r="120" spans="1:4" x14ac:dyDescent="0.2">
      <c r="A120" s="8">
        <f>A115/6</f>
        <v>254.83333333333334</v>
      </c>
      <c r="B120" s="8">
        <f>B115/6</f>
        <v>537.33333333333337</v>
      </c>
      <c r="C120" s="8">
        <f>C115/6</f>
        <v>0</v>
      </c>
      <c r="D120" s="8">
        <f>D115/6</f>
        <v>0</v>
      </c>
    </row>
    <row r="121" spans="1:4" x14ac:dyDescent="0.2">
      <c r="A121" s="8">
        <f>A115/7</f>
        <v>218.42857142857142</v>
      </c>
      <c r="B121" s="8">
        <f>B115/7</f>
        <v>460.57142857142856</v>
      </c>
      <c r="C121" s="8">
        <f>C115/7</f>
        <v>0</v>
      </c>
      <c r="D121" s="8">
        <f>D115/7</f>
        <v>0</v>
      </c>
    </row>
    <row r="122" spans="1:4" x14ac:dyDescent="0.2">
      <c r="A122" s="8">
        <f>A115/8</f>
        <v>191.125</v>
      </c>
      <c r="B122" s="8">
        <f>B115/8</f>
        <v>403</v>
      </c>
      <c r="C122" s="8">
        <f>C115/8</f>
        <v>0</v>
      </c>
      <c r="D122" s="8">
        <f>D115/8</f>
        <v>0</v>
      </c>
    </row>
    <row r="123" spans="1:4" x14ac:dyDescent="0.2">
      <c r="A123" s="8">
        <f>A115/9</f>
        <v>169.88888888888889</v>
      </c>
      <c r="B123" s="8">
        <f>B115/9</f>
        <v>358.22222222222223</v>
      </c>
      <c r="C123" s="8">
        <f>C115/9</f>
        <v>0</v>
      </c>
      <c r="D123" s="8">
        <f>D115/9</f>
        <v>0</v>
      </c>
    </row>
    <row r="124" spans="1:4" x14ac:dyDescent="0.2">
      <c r="A124" s="8">
        <f>A115/10</f>
        <v>152.9</v>
      </c>
      <c r="B124" s="8">
        <f>B115/10</f>
        <v>322.39999999999998</v>
      </c>
      <c r="C124" s="8">
        <f>C115/10</f>
        <v>0</v>
      </c>
      <c r="D124" s="8">
        <f>D115/10</f>
        <v>0</v>
      </c>
    </row>
    <row r="125" spans="1:4" x14ac:dyDescent="0.2">
      <c r="A125" s="8">
        <f>A115/11</f>
        <v>139</v>
      </c>
      <c r="B125" s="8">
        <f>B115/11</f>
        <v>293.09090909090907</v>
      </c>
      <c r="C125" s="8">
        <f>C115/11</f>
        <v>0</v>
      </c>
      <c r="D125" s="8">
        <f>D115/11</f>
        <v>0</v>
      </c>
    </row>
    <row r="126" spans="1:4" x14ac:dyDescent="0.2">
      <c r="A126" s="8">
        <f>A115/12</f>
        <v>127.41666666666667</v>
      </c>
      <c r="B126" s="8">
        <f>B115/12</f>
        <v>268.66666666666669</v>
      </c>
      <c r="C126" s="8">
        <f>C115/12</f>
        <v>0</v>
      </c>
      <c r="D126" s="8">
        <f>D115/12</f>
        <v>0</v>
      </c>
    </row>
    <row r="127" spans="1:4" x14ac:dyDescent="0.2">
      <c r="A127">
        <f>A115/13</f>
        <v>117.61538461538461</v>
      </c>
      <c r="B127">
        <f>B115/13</f>
        <v>248</v>
      </c>
      <c r="C127">
        <f>C115/13</f>
        <v>0</v>
      </c>
      <c r="D127">
        <f>D115/13</f>
        <v>0</v>
      </c>
    </row>
    <row r="128" spans="1:4" x14ac:dyDescent="0.2">
      <c r="A128">
        <f>A115/14</f>
        <v>109.21428571428571</v>
      </c>
      <c r="B128">
        <f>B115/14</f>
        <v>230.28571428571428</v>
      </c>
      <c r="C128">
        <f>C115/14</f>
        <v>0</v>
      </c>
      <c r="D128">
        <f>D115/14</f>
        <v>0</v>
      </c>
    </row>
    <row r="129" spans="1:4" x14ac:dyDescent="0.2">
      <c r="A129">
        <f>A115/15</f>
        <v>101.93333333333334</v>
      </c>
      <c r="B129">
        <f>B115/15</f>
        <v>214.93333333333334</v>
      </c>
      <c r="C129">
        <f>C115/15</f>
        <v>0</v>
      </c>
      <c r="D129">
        <f>D115/15</f>
        <v>0</v>
      </c>
    </row>
    <row r="130" spans="1:4" x14ac:dyDescent="0.2">
      <c r="A130">
        <f>A115/16</f>
        <v>95.5625</v>
      </c>
      <c r="B130">
        <f>B115/16</f>
        <v>201.5</v>
      </c>
      <c r="C130">
        <f>C115/16</f>
        <v>0</v>
      </c>
      <c r="D130">
        <f>D115/16</f>
        <v>0</v>
      </c>
    </row>
    <row r="131" spans="1:4" x14ac:dyDescent="0.2">
      <c r="A131">
        <f>A115/17</f>
        <v>89.941176470588232</v>
      </c>
      <c r="B131">
        <f>B115/17</f>
        <v>189.64705882352942</v>
      </c>
      <c r="C131">
        <f>C115/17</f>
        <v>0</v>
      </c>
      <c r="D131">
        <f>D115/17</f>
        <v>0</v>
      </c>
    </row>
    <row r="132" spans="1:4" x14ac:dyDescent="0.2">
      <c r="A132">
        <f>A115/18</f>
        <v>84.944444444444443</v>
      </c>
      <c r="B132">
        <f>B115/18</f>
        <v>179.11111111111111</v>
      </c>
      <c r="C132">
        <f>C115/18</f>
        <v>0</v>
      </c>
      <c r="D132">
        <f>D115/18</f>
        <v>0</v>
      </c>
    </row>
    <row r="133" spans="1:4" x14ac:dyDescent="0.2">
      <c r="A133">
        <f>A115/19</f>
        <v>80.473684210526315</v>
      </c>
      <c r="B133">
        <f>B115/19</f>
        <v>169.68421052631578</v>
      </c>
      <c r="C133">
        <f>C115/19</f>
        <v>0</v>
      </c>
      <c r="D133">
        <f>D115/19</f>
        <v>0</v>
      </c>
    </row>
    <row r="134" spans="1:4" x14ac:dyDescent="0.2">
      <c r="A134">
        <f>A115/20</f>
        <v>76.45</v>
      </c>
      <c r="B134">
        <f>B115/20</f>
        <v>161.19999999999999</v>
      </c>
      <c r="C134">
        <f>C115/20</f>
        <v>0</v>
      </c>
      <c r="D134">
        <f>D115/20</f>
        <v>0</v>
      </c>
    </row>
    <row r="135" spans="1:4" x14ac:dyDescent="0.2">
      <c r="A135">
        <f>A115/21</f>
        <v>72.80952380952381</v>
      </c>
      <c r="B135">
        <f>B115/21</f>
        <v>153.52380952380952</v>
      </c>
      <c r="C135">
        <f>C115/21</f>
        <v>0</v>
      </c>
      <c r="D135">
        <f>D115/21</f>
        <v>0</v>
      </c>
    </row>
    <row r="136" spans="1:4" x14ac:dyDescent="0.2">
      <c r="A136">
        <f>A115/22</f>
        <v>69.5</v>
      </c>
      <c r="B136">
        <f>B115/22</f>
        <v>146.54545454545453</v>
      </c>
      <c r="C136">
        <f>C115/22</f>
        <v>0</v>
      </c>
      <c r="D136">
        <f>D115/22</f>
        <v>0</v>
      </c>
    </row>
    <row r="137" spans="1:4" x14ac:dyDescent="0.2">
      <c r="A137">
        <f>A115/23</f>
        <v>66.478260869565219</v>
      </c>
      <c r="B137">
        <f>B115/23</f>
        <v>140.17391304347825</v>
      </c>
      <c r="C137">
        <f>C115/23</f>
        <v>0</v>
      </c>
      <c r="D137">
        <f>D115/23</f>
        <v>0</v>
      </c>
    </row>
    <row r="138" spans="1:4" x14ac:dyDescent="0.2">
      <c r="A138">
        <f>A115/24</f>
        <v>63.708333333333336</v>
      </c>
      <c r="B138">
        <f>B115/24</f>
        <v>134.33333333333334</v>
      </c>
      <c r="C138">
        <f>C115/24</f>
        <v>0</v>
      </c>
      <c r="D138">
        <f>D115/24</f>
        <v>0</v>
      </c>
    </row>
    <row r="139" spans="1:4" x14ac:dyDescent="0.2">
      <c r="A139">
        <f>A115/25</f>
        <v>61.16</v>
      </c>
      <c r="B139">
        <f>B115/25</f>
        <v>128.96</v>
      </c>
      <c r="C139">
        <f>C115/25</f>
        <v>0</v>
      </c>
      <c r="D139">
        <f>D115/25</f>
        <v>0</v>
      </c>
    </row>
    <row r="140" spans="1:4" x14ac:dyDescent="0.2">
      <c r="A140">
        <f>A115/26</f>
        <v>58.807692307692307</v>
      </c>
      <c r="B140">
        <f>B115/26</f>
        <v>124</v>
      </c>
      <c r="C140">
        <f>C115/26</f>
        <v>0</v>
      </c>
      <c r="D140">
        <f>D115/26</f>
        <v>0</v>
      </c>
    </row>
    <row r="141" spans="1:4" x14ac:dyDescent="0.2">
      <c r="A141">
        <f>A115/27</f>
        <v>56.629629629629626</v>
      </c>
      <c r="B141">
        <f>B115/27</f>
        <v>119.4074074074074</v>
      </c>
      <c r="C141">
        <f>C115/27</f>
        <v>0</v>
      </c>
      <c r="D141">
        <f>D115/27</f>
        <v>0</v>
      </c>
    </row>
    <row r="142" spans="1:4" x14ac:dyDescent="0.2">
      <c r="A142">
        <f>A115/28</f>
        <v>54.607142857142854</v>
      </c>
      <c r="B142">
        <f>B115/28</f>
        <v>115.14285714285714</v>
      </c>
      <c r="C142">
        <f>C115/28</f>
        <v>0</v>
      </c>
      <c r="D142">
        <f>D115/28</f>
        <v>0</v>
      </c>
    </row>
    <row r="143" spans="1:4" x14ac:dyDescent="0.2">
      <c r="A143">
        <f>A115/29</f>
        <v>52.724137931034484</v>
      </c>
      <c r="B143">
        <f>B115/29</f>
        <v>111.17241379310344</v>
      </c>
      <c r="C143">
        <f>C115/29</f>
        <v>0</v>
      </c>
      <c r="D143">
        <f>D115/29</f>
        <v>0</v>
      </c>
    </row>
    <row r="144" spans="1:4" x14ac:dyDescent="0.2">
      <c r="A144">
        <f>A115/30</f>
        <v>50.966666666666669</v>
      </c>
      <c r="B144">
        <f>B115/30</f>
        <v>107.46666666666667</v>
      </c>
      <c r="C144">
        <f>C115/30</f>
        <v>0</v>
      </c>
      <c r="D144">
        <f>D115/30</f>
        <v>0</v>
      </c>
    </row>
    <row r="145" spans="1:4" x14ac:dyDescent="0.2">
      <c r="A145">
        <f>A115/31</f>
        <v>49.322580645161288</v>
      </c>
      <c r="B145">
        <f>B115/31</f>
        <v>104</v>
      </c>
      <c r="C145">
        <f>C115/31</f>
        <v>0</v>
      </c>
      <c r="D145">
        <f>D115/31</f>
        <v>0</v>
      </c>
    </row>
    <row r="146" spans="1:4" x14ac:dyDescent="0.2">
      <c r="A146">
        <f>A115/32</f>
        <v>47.78125</v>
      </c>
      <c r="B146">
        <f>B115/32</f>
        <v>100.75</v>
      </c>
      <c r="C146">
        <f>C115/32</f>
        <v>0</v>
      </c>
      <c r="D146">
        <f>D115/32</f>
        <v>0</v>
      </c>
    </row>
    <row r="147" spans="1:4" x14ac:dyDescent="0.2">
      <c r="A147">
        <f>A115/33</f>
        <v>46.333333333333336</v>
      </c>
      <c r="B147">
        <f>B115/33</f>
        <v>97.696969696969703</v>
      </c>
      <c r="C147">
        <f>C115/33</f>
        <v>0</v>
      </c>
      <c r="D147">
        <f>D115/33</f>
        <v>0</v>
      </c>
    </row>
    <row r="148" spans="1:4" x14ac:dyDescent="0.2">
      <c r="A148">
        <f>A115/34</f>
        <v>44.970588235294116</v>
      </c>
      <c r="B148">
        <f>B115/34</f>
        <v>94.82352941176471</v>
      </c>
      <c r="C148">
        <f>C115/34</f>
        <v>0</v>
      </c>
      <c r="D148">
        <f>D115/34</f>
        <v>0</v>
      </c>
    </row>
    <row r="149" spans="1:4" x14ac:dyDescent="0.2">
      <c r="A149">
        <f>A115/35</f>
        <v>43.685714285714283</v>
      </c>
      <c r="B149">
        <f>B115/35</f>
        <v>92.114285714285714</v>
      </c>
      <c r="C149">
        <f>C115/35</f>
        <v>0</v>
      </c>
      <c r="D149">
        <f>D115/35</f>
        <v>0</v>
      </c>
    </row>
    <row r="150" spans="1:4" x14ac:dyDescent="0.2">
      <c r="A150">
        <f>A115/36</f>
        <v>42.472222222222221</v>
      </c>
      <c r="B150">
        <f>B115/36</f>
        <v>89.555555555555557</v>
      </c>
      <c r="C150">
        <f>C115/36</f>
        <v>0</v>
      </c>
      <c r="D150">
        <f>D115/36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</sheetPr>
  <dimension ref="A1:F371"/>
  <sheetViews>
    <sheetView workbookViewId="0">
      <pane ySplit="2295" activePane="bottomLeft"/>
      <selection activeCell="F3" sqref="F3"/>
      <selection pane="bottomLeft" activeCell="A115" sqref="A115"/>
    </sheetView>
  </sheetViews>
  <sheetFormatPr baseColWidth="10" defaultRowHeight="12.75" x14ac:dyDescent="0.2"/>
  <sheetData>
    <row r="1" spans="1:6" x14ac:dyDescent="0.2">
      <c r="A1" s="30"/>
      <c r="B1" s="30"/>
      <c r="C1" s="30"/>
      <c r="D1" s="30"/>
    </row>
    <row r="2" spans="1:6" ht="15.75" x14ac:dyDescent="0.25">
      <c r="A2" s="9" t="s">
        <v>354</v>
      </c>
      <c r="B2" s="9" t="s">
        <v>353</v>
      </c>
      <c r="C2" s="9" t="s">
        <v>463</v>
      </c>
      <c r="D2" s="9" t="s">
        <v>355</v>
      </c>
    </row>
    <row r="3" spans="1:6" x14ac:dyDescent="0.2">
      <c r="A3" s="177">
        <f>VALUE(Eingabe2018!G4)</f>
        <v>16467</v>
      </c>
      <c r="B3" s="177">
        <f>VALUE(Eingabe2018!H4)</f>
        <v>5261</v>
      </c>
      <c r="C3" s="177">
        <f>VALUE(Eingabe2018!I4)</f>
        <v>867</v>
      </c>
      <c r="D3" s="177">
        <f>VALUE(Eingabe2018!J4)</f>
        <v>142</v>
      </c>
      <c r="E3" s="31">
        <f>SUM(A3:D3)</f>
        <v>22737</v>
      </c>
      <c r="F3" s="12">
        <f>+E3*5%-0.00001</f>
        <v>1136.8499900000002</v>
      </c>
    </row>
    <row r="4" spans="1:6" x14ac:dyDescent="0.2">
      <c r="A4" s="10">
        <f>A3/2</f>
        <v>8233.5</v>
      </c>
      <c r="B4" s="10">
        <f>B3/2</f>
        <v>2630.5</v>
      </c>
      <c r="C4" s="10">
        <f>C3/2</f>
        <v>433.5</v>
      </c>
      <c r="D4" s="10">
        <f>D3/2</f>
        <v>71</v>
      </c>
      <c r="E4" s="8"/>
      <c r="F4" s="11"/>
    </row>
    <row r="5" spans="1:6" x14ac:dyDescent="0.2">
      <c r="A5" s="10">
        <f>A3/3</f>
        <v>5489</v>
      </c>
      <c r="B5" s="10">
        <f>B3/3</f>
        <v>1753.6666666666667</v>
      </c>
      <c r="C5" s="10">
        <f>C3/3</f>
        <v>289</v>
      </c>
      <c r="D5" s="10">
        <f>D3/3</f>
        <v>47.333333333333336</v>
      </c>
      <c r="E5" s="8"/>
      <c r="F5" s="11"/>
    </row>
    <row r="6" spans="1:6" x14ac:dyDescent="0.2">
      <c r="A6" s="10">
        <f>A3/4</f>
        <v>4116.75</v>
      </c>
      <c r="B6" s="10">
        <f>B3/4</f>
        <v>1315.25</v>
      </c>
      <c r="C6" s="10">
        <f>C3/4</f>
        <v>216.75</v>
      </c>
      <c r="D6" s="10">
        <f>D3/4</f>
        <v>35.5</v>
      </c>
      <c r="E6" s="8"/>
      <c r="F6" s="11"/>
    </row>
    <row r="7" spans="1:6" x14ac:dyDescent="0.2">
      <c r="A7" s="10">
        <f>A3/5</f>
        <v>3293.4</v>
      </c>
      <c r="B7" s="10">
        <f>B3/5</f>
        <v>1052.2</v>
      </c>
      <c r="C7" s="10">
        <f>C3/5</f>
        <v>173.4</v>
      </c>
      <c r="D7" s="10">
        <f>D3/5</f>
        <v>28.4</v>
      </c>
      <c r="E7" s="8"/>
      <c r="F7" s="12"/>
    </row>
    <row r="8" spans="1:6" x14ac:dyDescent="0.2">
      <c r="A8" s="10">
        <f>A3/6</f>
        <v>2744.5</v>
      </c>
      <c r="B8" s="10">
        <f>B3/6</f>
        <v>876.83333333333337</v>
      </c>
      <c r="C8" s="10">
        <f>C3/6</f>
        <v>144.5</v>
      </c>
      <c r="D8" s="10">
        <f>D3/6</f>
        <v>23.666666666666668</v>
      </c>
      <c r="E8" s="8"/>
      <c r="F8" s="12"/>
    </row>
    <row r="9" spans="1:6" x14ac:dyDescent="0.2">
      <c r="A9" s="10">
        <f>A3/7</f>
        <v>2352.4285714285716</v>
      </c>
      <c r="B9" s="10">
        <f>B3/7</f>
        <v>751.57142857142856</v>
      </c>
      <c r="C9" s="10">
        <f>C3/7</f>
        <v>123.85714285714286</v>
      </c>
      <c r="D9" s="10">
        <f>D3/7</f>
        <v>20.285714285714285</v>
      </c>
      <c r="E9" s="8"/>
      <c r="F9" s="12"/>
    </row>
    <row r="10" spans="1:6" x14ac:dyDescent="0.2">
      <c r="A10" s="10">
        <f>A3/8</f>
        <v>2058.375</v>
      </c>
      <c r="B10" s="10">
        <f>B3/8</f>
        <v>657.625</v>
      </c>
      <c r="C10" s="10">
        <f>C3/8</f>
        <v>108.375</v>
      </c>
      <c r="D10" s="10">
        <f>D3/8</f>
        <v>17.75</v>
      </c>
      <c r="E10" s="8"/>
      <c r="F10" s="12"/>
    </row>
    <row r="11" spans="1:6" x14ac:dyDescent="0.2">
      <c r="A11" s="10">
        <f>A3/9</f>
        <v>1829.6666666666667</v>
      </c>
      <c r="B11" s="10">
        <f>B3/9</f>
        <v>584.55555555555554</v>
      </c>
      <c r="C11" s="10">
        <f>C3/9</f>
        <v>96.333333333333329</v>
      </c>
      <c r="D11" s="10">
        <f>D3/9</f>
        <v>15.777777777777779</v>
      </c>
      <c r="E11" s="8"/>
      <c r="F11" s="12"/>
    </row>
    <row r="12" spans="1:6" x14ac:dyDescent="0.2">
      <c r="A12" s="10">
        <f>A3/10</f>
        <v>1646.7</v>
      </c>
      <c r="B12" s="10">
        <f>B3/10</f>
        <v>526.1</v>
      </c>
      <c r="C12" s="10">
        <f>C3/10</f>
        <v>86.7</v>
      </c>
      <c r="D12" s="10">
        <f>D3/10</f>
        <v>14.2</v>
      </c>
      <c r="E12" s="8"/>
      <c r="F12" s="11"/>
    </row>
    <row r="13" spans="1:6" x14ac:dyDescent="0.2">
      <c r="A13" s="10">
        <f>A3/11</f>
        <v>1497</v>
      </c>
      <c r="B13" s="10">
        <f>B3/11</f>
        <v>478.27272727272725</v>
      </c>
      <c r="C13" s="10">
        <f>C3/11</f>
        <v>78.818181818181813</v>
      </c>
      <c r="D13" s="10">
        <f>D3/11</f>
        <v>12.909090909090908</v>
      </c>
      <c r="E13" s="8"/>
      <c r="F13" s="11"/>
    </row>
    <row r="14" spans="1:6" x14ac:dyDescent="0.2">
      <c r="A14" s="10">
        <f>A3/12</f>
        <v>1372.25</v>
      </c>
      <c r="B14" s="10">
        <f>B3/12</f>
        <v>438.41666666666669</v>
      </c>
      <c r="C14" s="10">
        <f>C3/12</f>
        <v>72.25</v>
      </c>
      <c r="D14" s="10">
        <f>D3/12</f>
        <v>11.833333333333334</v>
      </c>
      <c r="E14" s="8"/>
      <c r="F14" s="11"/>
    </row>
    <row r="15" spans="1:6" x14ac:dyDescent="0.2">
      <c r="A15" s="10">
        <f>A3/13</f>
        <v>1266.6923076923076</v>
      </c>
      <c r="B15" s="91">
        <f>B3/13</f>
        <v>404.69230769230768</v>
      </c>
      <c r="C15" s="10">
        <f>C3/13</f>
        <v>66.692307692307693</v>
      </c>
      <c r="D15" s="10">
        <f>D3/13</f>
        <v>10.923076923076923</v>
      </c>
      <c r="E15" s="8"/>
      <c r="F15" s="11"/>
    </row>
    <row r="16" spans="1:6" x14ac:dyDescent="0.2">
      <c r="A16" s="10">
        <f>A3/14</f>
        <v>1176.2142857142858</v>
      </c>
      <c r="B16" s="10">
        <f>B3/14</f>
        <v>375.78571428571428</v>
      </c>
      <c r="C16" s="10">
        <f>C3/14</f>
        <v>61.928571428571431</v>
      </c>
      <c r="D16" s="10">
        <f>D3/14</f>
        <v>10.142857142857142</v>
      </c>
      <c r="E16" s="8"/>
      <c r="F16" s="11"/>
    </row>
    <row r="17" spans="1:6" x14ac:dyDescent="0.2">
      <c r="A17" s="10">
        <f>A3/15</f>
        <v>1097.8</v>
      </c>
      <c r="B17" s="10">
        <f>B3/15</f>
        <v>350.73333333333335</v>
      </c>
      <c r="C17" s="10">
        <f>C3/15</f>
        <v>57.8</v>
      </c>
      <c r="D17" s="10">
        <f>D3/15</f>
        <v>9.4666666666666668</v>
      </c>
      <c r="E17" s="8"/>
      <c r="F17" s="11"/>
    </row>
    <row r="18" spans="1:6" x14ac:dyDescent="0.2">
      <c r="A18" s="10">
        <f>A3/16</f>
        <v>1029.1875</v>
      </c>
      <c r="B18" s="10">
        <f>B3/16</f>
        <v>328.8125</v>
      </c>
      <c r="C18" s="10">
        <f>C3/16</f>
        <v>54.1875</v>
      </c>
      <c r="D18" s="10">
        <f>D3/16</f>
        <v>8.875</v>
      </c>
      <c r="E18" s="8"/>
      <c r="F18" s="11"/>
    </row>
    <row r="19" spans="1:6" x14ac:dyDescent="0.2">
      <c r="A19" s="10">
        <f>A3/17</f>
        <v>968.64705882352939</v>
      </c>
      <c r="B19" s="10">
        <f>B3/17</f>
        <v>309.47058823529414</v>
      </c>
      <c r="C19" s="10">
        <f>C3/17</f>
        <v>51</v>
      </c>
      <c r="D19" s="10">
        <f>D3/17</f>
        <v>8.3529411764705888</v>
      </c>
      <c r="E19" s="8"/>
      <c r="F19" s="11"/>
    </row>
    <row r="20" spans="1:6" x14ac:dyDescent="0.2">
      <c r="A20" s="10">
        <f>A3/18</f>
        <v>914.83333333333337</v>
      </c>
      <c r="B20" s="10">
        <f>B3/18</f>
        <v>292.27777777777777</v>
      </c>
      <c r="C20" s="10">
        <f>C3/18</f>
        <v>48.166666666666664</v>
      </c>
      <c r="D20" s="10">
        <f>D3/18</f>
        <v>7.8888888888888893</v>
      </c>
      <c r="E20" s="8"/>
      <c r="F20" s="11"/>
    </row>
    <row r="21" spans="1:6" x14ac:dyDescent="0.2">
      <c r="A21" s="10">
        <f>A3/19</f>
        <v>866.68421052631584</v>
      </c>
      <c r="B21" s="10">
        <f>B3/19</f>
        <v>276.89473684210526</v>
      </c>
      <c r="C21" s="10">
        <f>C3/19</f>
        <v>45.631578947368418</v>
      </c>
      <c r="D21" s="10">
        <f>D3/19</f>
        <v>7.4736842105263159</v>
      </c>
      <c r="E21" s="8"/>
      <c r="F21" s="11"/>
    </row>
    <row r="22" spans="1:6" x14ac:dyDescent="0.2">
      <c r="A22" s="10">
        <f>A3/20</f>
        <v>823.35</v>
      </c>
      <c r="B22" s="10">
        <f>B3/20</f>
        <v>263.05</v>
      </c>
      <c r="C22" s="10">
        <f>C3/20</f>
        <v>43.35</v>
      </c>
      <c r="D22" s="10">
        <f>D3/20</f>
        <v>7.1</v>
      </c>
      <c r="E22" s="8"/>
      <c r="F22" s="11"/>
    </row>
    <row r="23" spans="1:6" x14ac:dyDescent="0.2">
      <c r="A23" s="10">
        <f>A3/21</f>
        <v>784.14285714285711</v>
      </c>
      <c r="B23" s="10">
        <f>B3/21</f>
        <v>250.52380952380952</v>
      </c>
      <c r="C23" s="10">
        <f>C3/21</f>
        <v>41.285714285714285</v>
      </c>
      <c r="D23" s="10">
        <f>D3/21</f>
        <v>6.7619047619047619</v>
      </c>
      <c r="E23" s="8"/>
      <c r="F23" s="11"/>
    </row>
    <row r="24" spans="1:6" x14ac:dyDescent="0.2">
      <c r="A24" s="10">
        <f>A3/22</f>
        <v>748.5</v>
      </c>
      <c r="B24" s="10">
        <f>B3/22</f>
        <v>239.13636363636363</v>
      </c>
      <c r="C24" s="10">
        <f>C3/22</f>
        <v>39.409090909090907</v>
      </c>
      <c r="D24" s="10">
        <f>D3/22</f>
        <v>6.4545454545454541</v>
      </c>
      <c r="E24" s="8"/>
      <c r="F24" s="11"/>
    </row>
    <row r="25" spans="1:6" x14ac:dyDescent="0.2">
      <c r="A25" s="10">
        <f>A3/23</f>
        <v>715.95652173913038</v>
      </c>
      <c r="B25" s="10">
        <f>B3/23</f>
        <v>228.7391304347826</v>
      </c>
      <c r="C25" s="10">
        <f>C3/23</f>
        <v>37.695652173913047</v>
      </c>
      <c r="D25" s="10">
        <f>D3/23</f>
        <v>6.1739130434782608</v>
      </c>
      <c r="E25" s="8"/>
      <c r="F25" s="11"/>
    </row>
    <row r="26" spans="1:6" x14ac:dyDescent="0.2">
      <c r="A26" s="10">
        <f>A3/24</f>
        <v>686.125</v>
      </c>
      <c r="B26" s="10">
        <f>B3/24</f>
        <v>219.20833333333334</v>
      </c>
      <c r="C26" s="10">
        <f>C3/24</f>
        <v>36.125</v>
      </c>
      <c r="D26" s="10">
        <f>D3/24</f>
        <v>5.916666666666667</v>
      </c>
      <c r="E26" s="8"/>
      <c r="F26" s="8"/>
    </row>
    <row r="27" spans="1:6" x14ac:dyDescent="0.2">
      <c r="A27" s="10">
        <f>A3/25</f>
        <v>658.68</v>
      </c>
      <c r="B27" s="10">
        <f>B3/25</f>
        <v>210.44</v>
      </c>
      <c r="C27" s="10">
        <f>C3/25</f>
        <v>34.68</v>
      </c>
      <c r="D27" s="10">
        <f>D3/25</f>
        <v>5.68</v>
      </c>
      <c r="E27" s="8"/>
      <c r="F27" s="8"/>
    </row>
    <row r="28" spans="1:6" x14ac:dyDescent="0.2">
      <c r="A28" s="10">
        <f>A3/26</f>
        <v>633.34615384615381</v>
      </c>
      <c r="B28" s="10">
        <f>B3/26</f>
        <v>202.34615384615384</v>
      </c>
      <c r="C28" s="10">
        <f>C3/26</f>
        <v>33.346153846153847</v>
      </c>
      <c r="D28" s="10">
        <f>D3/26</f>
        <v>5.4615384615384617</v>
      </c>
      <c r="E28" s="8"/>
    </row>
    <row r="29" spans="1:6" x14ac:dyDescent="0.2">
      <c r="A29" s="10">
        <f>A3/27</f>
        <v>609.88888888888891</v>
      </c>
      <c r="B29" s="10">
        <f>B3/27</f>
        <v>194.85185185185185</v>
      </c>
      <c r="C29" s="10">
        <f>C3/27</f>
        <v>32.111111111111114</v>
      </c>
      <c r="D29" s="10">
        <f>D3/27</f>
        <v>5.2592592592592595</v>
      </c>
      <c r="E29" s="8"/>
    </row>
    <row r="30" spans="1:6" x14ac:dyDescent="0.2">
      <c r="A30" s="10">
        <f>A3/28</f>
        <v>588.10714285714289</v>
      </c>
      <c r="B30" s="10">
        <f>B3/28</f>
        <v>187.89285714285714</v>
      </c>
      <c r="C30" s="10">
        <f>C3/28</f>
        <v>30.964285714285715</v>
      </c>
      <c r="D30" s="10">
        <f>D3/28</f>
        <v>5.0714285714285712</v>
      </c>
      <c r="E30" s="8"/>
    </row>
    <row r="31" spans="1:6" x14ac:dyDescent="0.2">
      <c r="A31" s="10">
        <f>A3/29</f>
        <v>567.82758620689651</v>
      </c>
      <c r="B31" s="10">
        <f>B3/29</f>
        <v>181.41379310344828</v>
      </c>
      <c r="C31" s="10">
        <f>C3/29</f>
        <v>29.896551724137932</v>
      </c>
      <c r="D31" s="10">
        <f>D3/29</f>
        <v>4.8965517241379306</v>
      </c>
      <c r="E31" s="8"/>
    </row>
    <row r="32" spans="1:6" x14ac:dyDescent="0.2">
      <c r="A32" s="10">
        <f>A3/30</f>
        <v>548.9</v>
      </c>
      <c r="B32" s="10">
        <f>B3/30</f>
        <v>175.36666666666667</v>
      </c>
      <c r="C32" s="10">
        <f>C3/30</f>
        <v>28.9</v>
      </c>
      <c r="D32" s="10">
        <f>D3/30</f>
        <v>4.7333333333333334</v>
      </c>
      <c r="E32" s="8"/>
    </row>
    <row r="33" spans="1:5" x14ac:dyDescent="0.2">
      <c r="A33" s="10">
        <f>A3/31</f>
        <v>531.19354838709683</v>
      </c>
      <c r="B33" s="10">
        <f>B3/31</f>
        <v>169.70967741935485</v>
      </c>
      <c r="C33" s="10">
        <f>C3/31</f>
        <v>27.967741935483872</v>
      </c>
      <c r="D33" s="10">
        <f>D3/31</f>
        <v>4.580645161290323</v>
      </c>
      <c r="E33" s="8"/>
    </row>
    <row r="34" spans="1:5" x14ac:dyDescent="0.2">
      <c r="A34" s="10">
        <f>A3/32</f>
        <v>514.59375</v>
      </c>
      <c r="B34" s="10">
        <f>B3/32</f>
        <v>164.40625</v>
      </c>
      <c r="C34" s="10">
        <f>C3/32</f>
        <v>27.09375</v>
      </c>
      <c r="D34" s="10">
        <f>D3/32</f>
        <v>4.4375</v>
      </c>
      <c r="E34" s="8"/>
    </row>
    <row r="35" spans="1:5" x14ac:dyDescent="0.2">
      <c r="A35" s="10">
        <f>A3/33</f>
        <v>499</v>
      </c>
      <c r="B35" s="10">
        <f>B3/33</f>
        <v>159.42424242424244</v>
      </c>
      <c r="C35" s="10">
        <f>C3/33</f>
        <v>26.272727272727273</v>
      </c>
      <c r="D35" s="10">
        <f>D3/33</f>
        <v>4.3030303030303028</v>
      </c>
      <c r="E35" s="8"/>
    </row>
    <row r="36" spans="1:5" x14ac:dyDescent="0.2">
      <c r="A36" s="10">
        <f>A3/34</f>
        <v>484.3235294117647</v>
      </c>
      <c r="B36" s="10">
        <f>B3/34</f>
        <v>154.73529411764707</v>
      </c>
      <c r="C36" s="10">
        <f>C3/34</f>
        <v>25.5</v>
      </c>
      <c r="D36" s="10">
        <f>D3/34</f>
        <v>4.1764705882352944</v>
      </c>
      <c r="E36" s="8"/>
    </row>
    <row r="37" spans="1:5" x14ac:dyDescent="0.2">
      <c r="A37" s="10">
        <f>A3/35</f>
        <v>470.48571428571427</v>
      </c>
      <c r="B37" s="10">
        <f>B3/35</f>
        <v>150.31428571428572</v>
      </c>
      <c r="C37" s="10">
        <f>C3/35</f>
        <v>24.771428571428572</v>
      </c>
      <c r="D37" s="10">
        <f>D3/35</f>
        <v>4.0571428571428569</v>
      </c>
      <c r="E37" s="8"/>
    </row>
    <row r="38" spans="1:5" x14ac:dyDescent="0.2">
      <c r="A38" s="10">
        <f>A3/36</f>
        <v>457.41666666666669</v>
      </c>
      <c r="B38" s="10">
        <f>B3/36</f>
        <v>146.13888888888889</v>
      </c>
      <c r="C38" s="10">
        <f>C3/36</f>
        <v>24.083333333333332</v>
      </c>
      <c r="D38" s="10">
        <f>D3/36</f>
        <v>3.9444444444444446</v>
      </c>
      <c r="E38" s="8"/>
    </row>
    <row r="39" spans="1:5" x14ac:dyDescent="0.2">
      <c r="A39" s="13"/>
      <c r="B39" s="13"/>
      <c r="C39" s="13"/>
      <c r="D39" s="13"/>
      <c r="E39" s="8"/>
    </row>
    <row r="40" spans="1:5" ht="15.75" x14ac:dyDescent="0.25">
      <c r="A40" s="14">
        <f>A115/$D$43-0.499999999</f>
        <v>24.500000001000004</v>
      </c>
      <c r="B40" s="14">
        <f>B115/$D$43-0.499999999</f>
        <v>7.4871864952005227</v>
      </c>
      <c r="C40" s="14">
        <f>C115/$D$43-0.499999999</f>
        <v>-0.49999999899999997</v>
      </c>
      <c r="D40" s="14">
        <f>D115/$D$43-0.499999999</f>
        <v>-0.49999999899999997</v>
      </c>
      <c r="E40" s="8"/>
    </row>
    <row r="41" spans="1:5" ht="15.75" x14ac:dyDescent="0.25">
      <c r="A41" s="15" t="str">
        <f>A2</f>
        <v>ÖVP</v>
      </c>
      <c r="B41" s="15" t="str">
        <f>B2</f>
        <v>SPÖ</v>
      </c>
      <c r="C41" s="15" t="str">
        <f>C2</f>
        <v>FPÖ</v>
      </c>
      <c r="D41" s="15" t="str">
        <f>D2</f>
        <v>GRÜNE</v>
      </c>
      <c r="E41" s="8"/>
    </row>
    <row r="42" spans="1:5" x14ac:dyDescent="0.2">
      <c r="A42" s="16" t="s">
        <v>356</v>
      </c>
      <c r="B42" s="17"/>
      <c r="C42" s="17"/>
      <c r="D42" s="17">
        <v>32</v>
      </c>
      <c r="E42" s="8"/>
    </row>
    <row r="43" spans="1:5" x14ac:dyDescent="0.2">
      <c r="A43" s="18" t="s">
        <v>357</v>
      </c>
      <c r="B43" s="19">
        <f>F3</f>
        <v>1136.8499900000002</v>
      </c>
      <c r="C43" s="20" t="s">
        <v>358</v>
      </c>
      <c r="D43" s="21">
        <f>A111</f>
        <v>658.68</v>
      </c>
      <c r="E43" s="8"/>
    </row>
    <row r="44" spans="1:5" x14ac:dyDescent="0.2">
      <c r="A44" s="22"/>
      <c r="B44" s="22"/>
      <c r="C44" s="22"/>
      <c r="D44" s="22"/>
      <c r="E44" s="8"/>
    </row>
    <row r="45" spans="1:5" ht="15.75" x14ac:dyDescent="0.25">
      <c r="A45" s="23"/>
      <c r="B45" s="23"/>
      <c r="C45" s="23"/>
      <c r="D45" s="23"/>
      <c r="E45" s="8"/>
    </row>
    <row r="46" spans="1:5" x14ac:dyDescent="0.2">
      <c r="E46" s="8"/>
    </row>
    <row r="47" spans="1:5" x14ac:dyDescent="0.2">
      <c r="E47" s="8"/>
    </row>
    <row r="48" spans="1:5" x14ac:dyDescent="0.2">
      <c r="E48" s="8"/>
    </row>
    <row r="49" spans="1:6" x14ac:dyDescent="0.2">
      <c r="E49" s="8"/>
    </row>
    <row r="50" spans="1:6" x14ac:dyDescent="0.2">
      <c r="A50">
        <f t="shared" ref="A50:D69" si="0">RANK(A115,$A$115:$D$150)</f>
        <v>1</v>
      </c>
      <c r="B50">
        <f t="shared" si="0"/>
        <v>4</v>
      </c>
      <c r="C50">
        <f t="shared" si="0"/>
        <v>73</v>
      </c>
      <c r="D50">
        <f t="shared" si="0"/>
        <v>73</v>
      </c>
      <c r="E50" s="8"/>
    </row>
    <row r="51" spans="1:6" x14ac:dyDescent="0.2">
      <c r="A51">
        <f t="shared" si="0"/>
        <v>2</v>
      </c>
      <c r="B51">
        <f t="shared" si="0"/>
        <v>8</v>
      </c>
      <c r="C51">
        <f t="shared" si="0"/>
        <v>73</v>
      </c>
      <c r="D51">
        <f t="shared" si="0"/>
        <v>73</v>
      </c>
      <c r="E51" s="8"/>
    </row>
    <row r="52" spans="1:6" x14ac:dyDescent="0.2">
      <c r="A52">
        <f t="shared" si="0"/>
        <v>3</v>
      </c>
      <c r="B52">
        <f t="shared" si="0"/>
        <v>12</v>
      </c>
      <c r="C52">
        <f t="shared" si="0"/>
        <v>73</v>
      </c>
      <c r="D52">
        <f t="shared" si="0"/>
        <v>73</v>
      </c>
      <c r="E52" s="8"/>
      <c r="F52" s="8"/>
    </row>
    <row r="53" spans="1:6" x14ac:dyDescent="0.2">
      <c r="A53">
        <f t="shared" si="0"/>
        <v>5</v>
      </c>
      <c r="B53">
        <f t="shared" si="0"/>
        <v>16</v>
      </c>
      <c r="C53">
        <f t="shared" si="0"/>
        <v>73</v>
      </c>
      <c r="D53">
        <f t="shared" si="0"/>
        <v>73</v>
      </c>
      <c r="F53" s="8"/>
    </row>
    <row r="54" spans="1:6" x14ac:dyDescent="0.2">
      <c r="A54">
        <f t="shared" si="0"/>
        <v>6</v>
      </c>
      <c r="B54">
        <f t="shared" si="0"/>
        <v>20</v>
      </c>
      <c r="C54">
        <f t="shared" si="0"/>
        <v>73</v>
      </c>
      <c r="D54">
        <f t="shared" si="0"/>
        <v>73</v>
      </c>
      <c r="F54" s="8"/>
    </row>
    <row r="55" spans="1:6" x14ac:dyDescent="0.2">
      <c r="A55">
        <f t="shared" si="0"/>
        <v>7</v>
      </c>
      <c r="B55">
        <f t="shared" si="0"/>
        <v>24</v>
      </c>
      <c r="C55">
        <f t="shared" si="0"/>
        <v>73</v>
      </c>
      <c r="D55">
        <f t="shared" si="0"/>
        <v>73</v>
      </c>
    </row>
    <row r="56" spans="1:6" x14ac:dyDescent="0.2">
      <c r="A56">
        <f t="shared" si="0"/>
        <v>9</v>
      </c>
      <c r="B56">
        <f t="shared" si="0"/>
        <v>28</v>
      </c>
      <c r="C56">
        <f t="shared" si="0"/>
        <v>73</v>
      </c>
      <c r="D56">
        <f t="shared" si="0"/>
        <v>73</v>
      </c>
    </row>
    <row r="57" spans="1:6" x14ac:dyDescent="0.2">
      <c r="A57">
        <f t="shared" si="0"/>
        <v>10</v>
      </c>
      <c r="B57">
        <f t="shared" si="0"/>
        <v>33</v>
      </c>
      <c r="C57">
        <f t="shared" si="0"/>
        <v>73</v>
      </c>
      <c r="D57">
        <f t="shared" si="0"/>
        <v>73</v>
      </c>
    </row>
    <row r="58" spans="1:6" x14ac:dyDescent="0.2">
      <c r="A58">
        <f t="shared" si="0"/>
        <v>11</v>
      </c>
      <c r="B58">
        <f t="shared" si="0"/>
        <v>37</v>
      </c>
      <c r="C58">
        <f t="shared" si="0"/>
        <v>73</v>
      </c>
      <c r="D58">
        <f t="shared" si="0"/>
        <v>73</v>
      </c>
    </row>
    <row r="59" spans="1:6" x14ac:dyDescent="0.2">
      <c r="A59">
        <f t="shared" si="0"/>
        <v>13</v>
      </c>
      <c r="B59">
        <f t="shared" si="0"/>
        <v>41</v>
      </c>
      <c r="C59">
        <f t="shared" si="0"/>
        <v>73</v>
      </c>
      <c r="D59">
        <f t="shared" si="0"/>
        <v>73</v>
      </c>
    </row>
    <row r="60" spans="1:6" x14ac:dyDescent="0.2">
      <c r="A60">
        <f t="shared" si="0"/>
        <v>14</v>
      </c>
      <c r="B60">
        <f t="shared" si="0"/>
        <v>45</v>
      </c>
      <c r="C60">
        <f t="shared" si="0"/>
        <v>73</v>
      </c>
      <c r="D60">
        <f t="shared" si="0"/>
        <v>73</v>
      </c>
      <c r="F60" s="8"/>
    </row>
    <row r="61" spans="1:6" x14ac:dyDescent="0.2">
      <c r="A61">
        <f t="shared" si="0"/>
        <v>15</v>
      </c>
      <c r="B61">
        <f t="shared" si="0"/>
        <v>48</v>
      </c>
      <c r="C61">
        <f t="shared" si="0"/>
        <v>73</v>
      </c>
      <c r="D61">
        <f t="shared" si="0"/>
        <v>73</v>
      </c>
      <c r="F61" s="8"/>
    </row>
    <row r="62" spans="1:6" x14ac:dyDescent="0.2">
      <c r="A62">
        <f t="shared" si="0"/>
        <v>17</v>
      </c>
      <c r="B62">
        <f t="shared" si="0"/>
        <v>49</v>
      </c>
      <c r="C62">
        <f t="shared" si="0"/>
        <v>73</v>
      </c>
      <c r="D62">
        <f t="shared" si="0"/>
        <v>73</v>
      </c>
    </row>
    <row r="63" spans="1:6" x14ac:dyDescent="0.2">
      <c r="A63">
        <f t="shared" si="0"/>
        <v>18</v>
      </c>
      <c r="B63">
        <f t="shared" si="0"/>
        <v>50</v>
      </c>
      <c r="C63">
        <f t="shared" si="0"/>
        <v>73</v>
      </c>
      <c r="D63">
        <f t="shared" si="0"/>
        <v>73</v>
      </c>
    </row>
    <row r="64" spans="1:6" x14ac:dyDescent="0.2">
      <c r="A64">
        <f t="shared" si="0"/>
        <v>19</v>
      </c>
      <c r="B64">
        <f t="shared" si="0"/>
        <v>51</v>
      </c>
      <c r="C64">
        <f t="shared" si="0"/>
        <v>73</v>
      </c>
      <c r="D64">
        <f t="shared" si="0"/>
        <v>73</v>
      </c>
    </row>
    <row r="65" spans="1:4" x14ac:dyDescent="0.2">
      <c r="A65">
        <f t="shared" si="0"/>
        <v>21</v>
      </c>
      <c r="B65">
        <f t="shared" si="0"/>
        <v>52</v>
      </c>
      <c r="C65">
        <f t="shared" si="0"/>
        <v>73</v>
      </c>
      <c r="D65">
        <f t="shared" si="0"/>
        <v>73</v>
      </c>
    </row>
    <row r="66" spans="1:4" x14ac:dyDescent="0.2">
      <c r="A66">
        <f t="shared" si="0"/>
        <v>22</v>
      </c>
      <c r="B66">
        <f t="shared" si="0"/>
        <v>53</v>
      </c>
      <c r="C66">
        <f t="shared" si="0"/>
        <v>73</v>
      </c>
      <c r="D66">
        <f t="shared" si="0"/>
        <v>73</v>
      </c>
    </row>
    <row r="67" spans="1:4" x14ac:dyDescent="0.2">
      <c r="A67">
        <f t="shared" si="0"/>
        <v>23</v>
      </c>
      <c r="B67">
        <f t="shared" si="0"/>
        <v>54</v>
      </c>
      <c r="C67">
        <f t="shared" si="0"/>
        <v>73</v>
      </c>
      <c r="D67">
        <f t="shared" si="0"/>
        <v>73</v>
      </c>
    </row>
    <row r="68" spans="1:4" x14ac:dyDescent="0.2">
      <c r="A68">
        <f t="shared" si="0"/>
        <v>25</v>
      </c>
      <c r="B68">
        <f t="shared" si="0"/>
        <v>55</v>
      </c>
      <c r="C68">
        <f t="shared" si="0"/>
        <v>73</v>
      </c>
      <c r="D68">
        <f t="shared" si="0"/>
        <v>73</v>
      </c>
    </row>
    <row r="69" spans="1:4" x14ac:dyDescent="0.2">
      <c r="A69">
        <f t="shared" si="0"/>
        <v>26</v>
      </c>
      <c r="B69">
        <f t="shared" si="0"/>
        <v>56</v>
      </c>
      <c r="C69">
        <f t="shared" si="0"/>
        <v>73</v>
      </c>
      <c r="D69">
        <f t="shared" si="0"/>
        <v>73</v>
      </c>
    </row>
    <row r="70" spans="1:4" x14ac:dyDescent="0.2">
      <c r="A70">
        <f t="shared" ref="A70:D83" si="1">RANK(A135,$A$115:$D$150)</f>
        <v>27</v>
      </c>
      <c r="B70">
        <f t="shared" si="1"/>
        <v>57</v>
      </c>
      <c r="C70">
        <f t="shared" si="1"/>
        <v>73</v>
      </c>
      <c r="D70">
        <f t="shared" si="1"/>
        <v>73</v>
      </c>
    </row>
    <row r="71" spans="1:4" x14ac:dyDescent="0.2">
      <c r="A71">
        <f t="shared" si="1"/>
        <v>29</v>
      </c>
      <c r="B71">
        <f t="shared" si="1"/>
        <v>58</v>
      </c>
      <c r="C71">
        <f t="shared" si="1"/>
        <v>73</v>
      </c>
      <c r="D71">
        <f t="shared" si="1"/>
        <v>73</v>
      </c>
    </row>
    <row r="72" spans="1:4" x14ac:dyDescent="0.2">
      <c r="A72">
        <f t="shared" si="1"/>
        <v>30</v>
      </c>
      <c r="B72">
        <f t="shared" si="1"/>
        <v>59</v>
      </c>
      <c r="C72">
        <f t="shared" si="1"/>
        <v>73</v>
      </c>
      <c r="D72">
        <f t="shared" si="1"/>
        <v>73</v>
      </c>
    </row>
    <row r="73" spans="1:4" x14ac:dyDescent="0.2">
      <c r="A73">
        <f t="shared" si="1"/>
        <v>31</v>
      </c>
      <c r="B73">
        <f t="shared" si="1"/>
        <v>60</v>
      </c>
      <c r="C73">
        <f t="shared" si="1"/>
        <v>73</v>
      </c>
      <c r="D73">
        <f t="shared" si="1"/>
        <v>73</v>
      </c>
    </row>
    <row r="74" spans="1:4" x14ac:dyDescent="0.2">
      <c r="A74">
        <f t="shared" si="1"/>
        <v>32</v>
      </c>
      <c r="B74">
        <f t="shared" si="1"/>
        <v>61</v>
      </c>
      <c r="C74">
        <f t="shared" si="1"/>
        <v>73</v>
      </c>
      <c r="D74">
        <f t="shared" si="1"/>
        <v>73</v>
      </c>
    </row>
    <row r="75" spans="1:4" x14ac:dyDescent="0.2">
      <c r="A75">
        <f t="shared" si="1"/>
        <v>34</v>
      </c>
      <c r="B75">
        <f t="shared" si="1"/>
        <v>62</v>
      </c>
      <c r="C75">
        <f t="shared" si="1"/>
        <v>73</v>
      </c>
      <c r="D75">
        <f t="shared" si="1"/>
        <v>73</v>
      </c>
    </row>
    <row r="76" spans="1:4" x14ac:dyDescent="0.2">
      <c r="A76">
        <f t="shared" si="1"/>
        <v>35</v>
      </c>
      <c r="B76">
        <f t="shared" si="1"/>
        <v>63</v>
      </c>
      <c r="C76">
        <f t="shared" si="1"/>
        <v>73</v>
      </c>
      <c r="D76">
        <f t="shared" si="1"/>
        <v>73</v>
      </c>
    </row>
    <row r="77" spans="1:4" x14ac:dyDescent="0.2">
      <c r="A77">
        <f t="shared" si="1"/>
        <v>36</v>
      </c>
      <c r="B77">
        <f t="shared" si="1"/>
        <v>64</v>
      </c>
      <c r="C77">
        <f t="shared" si="1"/>
        <v>73</v>
      </c>
      <c r="D77">
        <f t="shared" si="1"/>
        <v>73</v>
      </c>
    </row>
    <row r="78" spans="1:4" x14ac:dyDescent="0.2">
      <c r="A78">
        <f t="shared" si="1"/>
        <v>38</v>
      </c>
      <c r="B78">
        <f t="shared" si="1"/>
        <v>65</v>
      </c>
      <c r="C78">
        <f t="shared" si="1"/>
        <v>73</v>
      </c>
      <c r="D78">
        <f t="shared" si="1"/>
        <v>73</v>
      </c>
    </row>
    <row r="79" spans="1:4" x14ac:dyDescent="0.2">
      <c r="A79">
        <f t="shared" si="1"/>
        <v>39</v>
      </c>
      <c r="B79">
        <f t="shared" si="1"/>
        <v>66</v>
      </c>
      <c r="C79">
        <f t="shared" si="1"/>
        <v>73</v>
      </c>
      <c r="D79">
        <f t="shared" si="1"/>
        <v>73</v>
      </c>
    </row>
    <row r="80" spans="1:4" x14ac:dyDescent="0.2">
      <c r="A80">
        <f t="shared" si="1"/>
        <v>40</v>
      </c>
      <c r="B80">
        <f t="shared" si="1"/>
        <v>67</v>
      </c>
      <c r="C80">
        <f t="shared" si="1"/>
        <v>73</v>
      </c>
      <c r="D80">
        <f t="shared" si="1"/>
        <v>73</v>
      </c>
    </row>
    <row r="81" spans="1:4" x14ac:dyDescent="0.2">
      <c r="A81">
        <f t="shared" si="1"/>
        <v>42</v>
      </c>
      <c r="B81">
        <f t="shared" si="1"/>
        <v>68</v>
      </c>
      <c r="C81">
        <f t="shared" si="1"/>
        <v>73</v>
      </c>
      <c r="D81">
        <f t="shared" si="1"/>
        <v>73</v>
      </c>
    </row>
    <row r="82" spans="1:4" x14ac:dyDescent="0.2">
      <c r="A82">
        <f t="shared" si="1"/>
        <v>43</v>
      </c>
      <c r="B82">
        <f t="shared" si="1"/>
        <v>69</v>
      </c>
      <c r="C82">
        <f t="shared" si="1"/>
        <v>73</v>
      </c>
      <c r="D82">
        <f t="shared" si="1"/>
        <v>73</v>
      </c>
    </row>
    <row r="83" spans="1:4" x14ac:dyDescent="0.2">
      <c r="A83">
        <f t="shared" si="1"/>
        <v>44</v>
      </c>
      <c r="B83">
        <f t="shared" si="1"/>
        <v>70</v>
      </c>
      <c r="C83">
        <f t="shared" si="1"/>
        <v>73</v>
      </c>
      <c r="D83">
        <f t="shared" si="1"/>
        <v>73</v>
      </c>
    </row>
    <row r="85" spans="1:4" x14ac:dyDescent="0.2">
      <c r="A85">
        <f>IF(A50=$D$42,A115,0)</f>
        <v>0</v>
      </c>
      <c r="B85">
        <f>IF(B50=$D$42,B115,0)</f>
        <v>0</v>
      </c>
      <c r="C85">
        <f>IF(C50=$D$42,C115,0)</f>
        <v>0</v>
      </c>
      <c r="D85">
        <f>IF(D50=$D$42,D115,0)</f>
        <v>0</v>
      </c>
    </row>
    <row r="86" spans="1:4" x14ac:dyDescent="0.2">
      <c r="A86">
        <f t="shared" ref="A86:D101" si="2">IF(A51=$D$42,A116,0)</f>
        <v>0</v>
      </c>
      <c r="B86">
        <f t="shared" si="2"/>
        <v>0</v>
      </c>
      <c r="C86">
        <f t="shared" si="2"/>
        <v>0</v>
      </c>
      <c r="D86">
        <f t="shared" si="2"/>
        <v>0</v>
      </c>
    </row>
    <row r="87" spans="1:4" x14ac:dyDescent="0.2">
      <c r="A87">
        <f t="shared" si="2"/>
        <v>0</v>
      </c>
      <c r="B87">
        <f t="shared" si="2"/>
        <v>0</v>
      </c>
      <c r="C87">
        <f t="shared" si="2"/>
        <v>0</v>
      </c>
      <c r="D87">
        <f t="shared" si="2"/>
        <v>0</v>
      </c>
    </row>
    <row r="88" spans="1:4" x14ac:dyDescent="0.2">
      <c r="A88">
        <f t="shared" si="2"/>
        <v>0</v>
      </c>
      <c r="B88">
        <f t="shared" si="2"/>
        <v>0</v>
      </c>
      <c r="C88">
        <f t="shared" si="2"/>
        <v>0</v>
      </c>
      <c r="D88">
        <f t="shared" si="2"/>
        <v>0</v>
      </c>
    </row>
    <row r="89" spans="1:4" x14ac:dyDescent="0.2">
      <c r="A89">
        <f t="shared" si="2"/>
        <v>0</v>
      </c>
      <c r="B89">
        <f t="shared" si="2"/>
        <v>0</v>
      </c>
      <c r="C89">
        <f t="shared" si="2"/>
        <v>0</v>
      </c>
      <c r="D89">
        <f t="shared" si="2"/>
        <v>0</v>
      </c>
    </row>
    <row r="90" spans="1:4" x14ac:dyDescent="0.2">
      <c r="A90">
        <f t="shared" si="2"/>
        <v>0</v>
      </c>
      <c r="B90">
        <f t="shared" si="2"/>
        <v>0</v>
      </c>
      <c r="C90">
        <f t="shared" si="2"/>
        <v>0</v>
      </c>
      <c r="D90">
        <f t="shared" si="2"/>
        <v>0</v>
      </c>
    </row>
    <row r="91" spans="1:4" x14ac:dyDescent="0.2">
      <c r="A91">
        <f t="shared" si="2"/>
        <v>0</v>
      </c>
      <c r="B91">
        <f t="shared" si="2"/>
        <v>0</v>
      </c>
      <c r="C91">
        <f t="shared" si="2"/>
        <v>0</v>
      </c>
      <c r="D91">
        <f t="shared" si="2"/>
        <v>0</v>
      </c>
    </row>
    <row r="92" spans="1:4" x14ac:dyDescent="0.2">
      <c r="A92">
        <f t="shared" si="2"/>
        <v>0</v>
      </c>
      <c r="B92">
        <f t="shared" si="2"/>
        <v>0</v>
      </c>
      <c r="C92">
        <f t="shared" si="2"/>
        <v>0</v>
      </c>
      <c r="D92">
        <f t="shared" si="2"/>
        <v>0</v>
      </c>
    </row>
    <row r="93" spans="1:4" x14ac:dyDescent="0.2">
      <c r="A93">
        <f t="shared" si="2"/>
        <v>0</v>
      </c>
      <c r="B93">
        <f t="shared" si="2"/>
        <v>0</v>
      </c>
      <c r="C93">
        <f t="shared" si="2"/>
        <v>0</v>
      </c>
      <c r="D93">
        <f t="shared" si="2"/>
        <v>0</v>
      </c>
    </row>
    <row r="94" spans="1:4" x14ac:dyDescent="0.2">
      <c r="A94">
        <f t="shared" si="2"/>
        <v>0</v>
      </c>
      <c r="B94">
        <f t="shared" si="2"/>
        <v>0</v>
      </c>
      <c r="C94">
        <f t="shared" si="2"/>
        <v>0</v>
      </c>
      <c r="D94">
        <f t="shared" si="2"/>
        <v>0</v>
      </c>
    </row>
    <row r="95" spans="1:4" x14ac:dyDescent="0.2">
      <c r="A95">
        <f t="shared" si="2"/>
        <v>0</v>
      </c>
      <c r="B95">
        <f t="shared" si="2"/>
        <v>0</v>
      </c>
      <c r="C95">
        <f t="shared" si="2"/>
        <v>0</v>
      </c>
      <c r="D95">
        <f t="shared" si="2"/>
        <v>0</v>
      </c>
    </row>
    <row r="96" spans="1:4" x14ac:dyDescent="0.2">
      <c r="A96">
        <f t="shared" si="2"/>
        <v>0</v>
      </c>
      <c r="B96">
        <f t="shared" si="2"/>
        <v>0</v>
      </c>
      <c r="C96">
        <f t="shared" si="2"/>
        <v>0</v>
      </c>
      <c r="D96">
        <f t="shared" si="2"/>
        <v>0</v>
      </c>
    </row>
    <row r="97" spans="1:6" x14ac:dyDescent="0.2">
      <c r="A97">
        <f t="shared" si="2"/>
        <v>0</v>
      </c>
      <c r="B97">
        <f t="shared" si="2"/>
        <v>0</v>
      </c>
      <c r="C97">
        <f t="shared" si="2"/>
        <v>0</v>
      </c>
      <c r="D97">
        <f t="shared" si="2"/>
        <v>0</v>
      </c>
    </row>
    <row r="98" spans="1:6" x14ac:dyDescent="0.2">
      <c r="A98">
        <f t="shared" si="2"/>
        <v>0</v>
      </c>
      <c r="B98">
        <f t="shared" si="2"/>
        <v>0</v>
      </c>
      <c r="C98">
        <f t="shared" si="2"/>
        <v>0</v>
      </c>
      <c r="D98">
        <f t="shared" si="2"/>
        <v>0</v>
      </c>
    </row>
    <row r="99" spans="1:6" x14ac:dyDescent="0.2">
      <c r="A99">
        <f t="shared" si="2"/>
        <v>0</v>
      </c>
      <c r="B99">
        <f t="shared" si="2"/>
        <v>0</v>
      </c>
      <c r="C99">
        <f t="shared" si="2"/>
        <v>0</v>
      </c>
      <c r="D99">
        <f t="shared" si="2"/>
        <v>0</v>
      </c>
    </row>
    <row r="100" spans="1:6" x14ac:dyDescent="0.2">
      <c r="A100">
        <f t="shared" si="2"/>
        <v>0</v>
      </c>
      <c r="B100">
        <f t="shared" si="2"/>
        <v>0</v>
      </c>
      <c r="C100">
        <f t="shared" si="2"/>
        <v>0</v>
      </c>
      <c r="D100">
        <f t="shared" si="2"/>
        <v>0</v>
      </c>
    </row>
    <row r="101" spans="1:6" x14ac:dyDescent="0.2">
      <c r="A101">
        <f t="shared" si="2"/>
        <v>0</v>
      </c>
      <c r="B101">
        <f t="shared" si="2"/>
        <v>0</v>
      </c>
      <c r="C101">
        <f t="shared" si="2"/>
        <v>0</v>
      </c>
      <c r="D101">
        <f t="shared" si="2"/>
        <v>0</v>
      </c>
    </row>
    <row r="102" spans="1:6" x14ac:dyDescent="0.2">
      <c r="A102">
        <f t="shared" ref="A102:D110" si="3">IF(A67=$D$42,A132,0)</f>
        <v>0</v>
      </c>
      <c r="B102">
        <f t="shared" si="3"/>
        <v>0</v>
      </c>
      <c r="C102">
        <f t="shared" si="3"/>
        <v>0</v>
      </c>
      <c r="D102">
        <f t="shared" si="3"/>
        <v>0</v>
      </c>
    </row>
    <row r="103" spans="1:6" x14ac:dyDescent="0.2">
      <c r="A103">
        <f t="shared" si="3"/>
        <v>0</v>
      </c>
      <c r="B103">
        <f t="shared" si="3"/>
        <v>0</v>
      </c>
      <c r="C103">
        <f t="shared" si="3"/>
        <v>0</v>
      </c>
      <c r="D103">
        <f t="shared" si="3"/>
        <v>0</v>
      </c>
      <c r="F103" s="8"/>
    </row>
    <row r="104" spans="1:6" x14ac:dyDescent="0.2">
      <c r="A104">
        <f t="shared" si="3"/>
        <v>0</v>
      </c>
      <c r="B104">
        <f t="shared" si="3"/>
        <v>0</v>
      </c>
      <c r="C104">
        <f t="shared" si="3"/>
        <v>0</v>
      </c>
      <c r="D104">
        <f t="shared" si="3"/>
        <v>0</v>
      </c>
      <c r="F104" s="8"/>
    </row>
    <row r="105" spans="1:6" x14ac:dyDescent="0.2">
      <c r="A105">
        <f t="shared" si="3"/>
        <v>0</v>
      </c>
      <c r="B105">
        <f t="shared" si="3"/>
        <v>0</v>
      </c>
      <c r="C105">
        <f t="shared" si="3"/>
        <v>0</v>
      </c>
      <c r="D105">
        <f t="shared" si="3"/>
        <v>0</v>
      </c>
      <c r="F105" s="8"/>
    </row>
    <row r="106" spans="1:6" x14ac:dyDescent="0.2">
      <c r="A106">
        <f t="shared" si="3"/>
        <v>0</v>
      </c>
      <c r="B106">
        <f t="shared" si="3"/>
        <v>0</v>
      </c>
      <c r="C106">
        <f t="shared" si="3"/>
        <v>0</v>
      </c>
      <c r="D106">
        <f t="shared" si="3"/>
        <v>0</v>
      </c>
    </row>
    <row r="107" spans="1:6" x14ac:dyDescent="0.2">
      <c r="A107">
        <f t="shared" si="3"/>
        <v>0</v>
      </c>
      <c r="B107">
        <f t="shared" si="3"/>
        <v>0</v>
      </c>
      <c r="C107">
        <f t="shared" si="3"/>
        <v>0</v>
      </c>
      <c r="D107">
        <f t="shared" si="3"/>
        <v>0</v>
      </c>
    </row>
    <row r="108" spans="1:6" x14ac:dyDescent="0.2">
      <c r="A108">
        <f t="shared" si="3"/>
        <v>0</v>
      </c>
      <c r="B108">
        <f t="shared" si="3"/>
        <v>0</v>
      </c>
      <c r="C108">
        <f t="shared" si="3"/>
        <v>0</v>
      </c>
      <c r="D108">
        <f t="shared" si="3"/>
        <v>0</v>
      </c>
    </row>
    <row r="109" spans="1:6" x14ac:dyDescent="0.2">
      <c r="A109">
        <f t="shared" si="3"/>
        <v>658.68</v>
      </c>
      <c r="B109">
        <f t="shared" si="3"/>
        <v>0</v>
      </c>
      <c r="C109">
        <f t="shared" si="3"/>
        <v>0</v>
      </c>
      <c r="D109">
        <f t="shared" si="3"/>
        <v>0</v>
      </c>
    </row>
    <row r="110" spans="1:6" x14ac:dyDescent="0.2">
      <c r="A110">
        <f t="shared" si="3"/>
        <v>0</v>
      </c>
      <c r="B110">
        <f t="shared" si="3"/>
        <v>0</v>
      </c>
      <c r="C110">
        <f t="shared" si="3"/>
        <v>0</v>
      </c>
      <c r="D110">
        <f t="shared" si="3"/>
        <v>0</v>
      </c>
    </row>
    <row r="111" spans="1:6" x14ac:dyDescent="0.2">
      <c r="A111" s="8">
        <f>SUM(A85:D110)</f>
        <v>658.68</v>
      </c>
      <c r="B111" s="8"/>
      <c r="C111" s="8"/>
      <c r="D111" s="8"/>
      <c r="F111" s="8"/>
    </row>
    <row r="112" spans="1:6" x14ac:dyDescent="0.2">
      <c r="A112" s="8"/>
      <c r="B112" s="8"/>
      <c r="C112" s="8"/>
      <c r="D112" s="8"/>
      <c r="F112" s="8"/>
    </row>
    <row r="113" spans="1:5" x14ac:dyDescent="0.2">
      <c r="A113" s="8"/>
      <c r="B113" s="8"/>
      <c r="C113" s="8"/>
      <c r="D113" s="8"/>
    </row>
    <row r="114" spans="1:5" x14ac:dyDescent="0.2">
      <c r="A114" s="8"/>
      <c r="B114" s="8"/>
      <c r="C114" s="8"/>
      <c r="D114" s="8"/>
    </row>
    <row r="115" spans="1:5" x14ac:dyDescent="0.2">
      <c r="A115" s="8">
        <f>IF(A3&gt;$F$3,A3,0)</f>
        <v>16467</v>
      </c>
      <c r="B115" s="8">
        <f>IF(B3&gt;$F$3,B3,0)</f>
        <v>5261</v>
      </c>
      <c r="C115" s="8">
        <f>IF(C3&gt;$F$3,C3,0)</f>
        <v>0</v>
      </c>
      <c r="D115" s="8">
        <f>IF(D3&gt;=$F$3,D3,0)</f>
        <v>0</v>
      </c>
      <c r="E115" s="7">
        <f>SUM(A115:D115)</f>
        <v>21728</v>
      </c>
    </row>
    <row r="116" spans="1:5" x14ac:dyDescent="0.2">
      <c r="A116" s="8">
        <f>A115/2</f>
        <v>8233.5</v>
      </c>
      <c r="B116" s="8">
        <f>B115/2</f>
        <v>2630.5</v>
      </c>
      <c r="C116" s="8">
        <f>C115/2</f>
        <v>0</v>
      </c>
      <c r="D116" s="8">
        <f>D115/2</f>
        <v>0</v>
      </c>
    </row>
    <row r="117" spans="1:5" x14ac:dyDescent="0.2">
      <c r="A117" s="8">
        <f>A115/3</f>
        <v>5489</v>
      </c>
      <c r="B117" s="8">
        <f>B115/3</f>
        <v>1753.6666666666667</v>
      </c>
      <c r="C117" s="8">
        <f>C115/3</f>
        <v>0</v>
      </c>
      <c r="D117" s="8">
        <f>D115/3</f>
        <v>0</v>
      </c>
    </row>
    <row r="118" spans="1:5" x14ac:dyDescent="0.2">
      <c r="A118" s="8">
        <f>A115/4</f>
        <v>4116.75</v>
      </c>
      <c r="B118" s="8">
        <f>B115/4</f>
        <v>1315.25</v>
      </c>
      <c r="C118" s="8">
        <f>C115/4</f>
        <v>0</v>
      </c>
      <c r="D118" s="8">
        <f>D115/4</f>
        <v>0</v>
      </c>
    </row>
    <row r="119" spans="1:5" x14ac:dyDescent="0.2">
      <c r="A119" s="8">
        <f>A115/5</f>
        <v>3293.4</v>
      </c>
      <c r="B119" s="8">
        <f>B115/5</f>
        <v>1052.2</v>
      </c>
      <c r="C119" s="8">
        <f>C115/5</f>
        <v>0</v>
      </c>
      <c r="D119" s="8">
        <f>D115/5</f>
        <v>0</v>
      </c>
    </row>
    <row r="120" spans="1:5" x14ac:dyDescent="0.2">
      <c r="A120" s="8">
        <f>A115/6</f>
        <v>2744.5</v>
      </c>
      <c r="B120" s="8">
        <f>B115/6</f>
        <v>876.83333333333337</v>
      </c>
      <c r="C120" s="8">
        <f>C115/6</f>
        <v>0</v>
      </c>
      <c r="D120" s="8">
        <f>D115/6</f>
        <v>0</v>
      </c>
    </row>
    <row r="121" spans="1:5" x14ac:dyDescent="0.2">
      <c r="A121" s="8">
        <f>A115/7</f>
        <v>2352.4285714285716</v>
      </c>
      <c r="B121" s="8">
        <f>B115/7</f>
        <v>751.57142857142856</v>
      </c>
      <c r="C121" s="8">
        <f>C115/7</f>
        <v>0</v>
      </c>
      <c r="D121" s="8">
        <f>D115/7</f>
        <v>0</v>
      </c>
    </row>
    <row r="122" spans="1:5" x14ac:dyDescent="0.2">
      <c r="A122" s="8">
        <f>A115/8</f>
        <v>2058.375</v>
      </c>
      <c r="B122" s="8">
        <f>B115/8</f>
        <v>657.625</v>
      </c>
      <c r="C122" s="8">
        <f>C115/8</f>
        <v>0</v>
      </c>
      <c r="D122" s="8">
        <f>D115/8</f>
        <v>0</v>
      </c>
    </row>
    <row r="123" spans="1:5" x14ac:dyDescent="0.2">
      <c r="A123" s="8">
        <f>A115/9</f>
        <v>1829.6666666666667</v>
      </c>
      <c r="B123" s="8">
        <f>B115/9</f>
        <v>584.55555555555554</v>
      </c>
      <c r="C123" s="8">
        <f>C115/9</f>
        <v>0</v>
      </c>
      <c r="D123" s="8">
        <f>D115/9</f>
        <v>0</v>
      </c>
    </row>
    <row r="124" spans="1:5" x14ac:dyDescent="0.2">
      <c r="A124" s="8">
        <f>A115/10</f>
        <v>1646.7</v>
      </c>
      <c r="B124" s="8">
        <f>B115/10</f>
        <v>526.1</v>
      </c>
      <c r="C124" s="8">
        <f>C115/10</f>
        <v>0</v>
      </c>
      <c r="D124" s="8">
        <f>D115/10</f>
        <v>0</v>
      </c>
    </row>
    <row r="125" spans="1:5" x14ac:dyDescent="0.2">
      <c r="A125" s="8">
        <f>A115/11</f>
        <v>1497</v>
      </c>
      <c r="B125" s="8">
        <f>B115/11</f>
        <v>478.27272727272725</v>
      </c>
      <c r="C125" s="8">
        <f>C115/11</f>
        <v>0</v>
      </c>
      <c r="D125" s="8">
        <f>D115/11</f>
        <v>0</v>
      </c>
    </row>
    <row r="126" spans="1:5" x14ac:dyDescent="0.2">
      <c r="A126" s="8">
        <f>A115/12</f>
        <v>1372.25</v>
      </c>
      <c r="B126" s="8">
        <f>B115/12</f>
        <v>438.41666666666669</v>
      </c>
      <c r="C126" s="8">
        <f>C115/12</f>
        <v>0</v>
      </c>
      <c r="D126" s="8">
        <f>D115/12</f>
        <v>0</v>
      </c>
    </row>
    <row r="127" spans="1:5" x14ac:dyDescent="0.2">
      <c r="A127">
        <f>A115/13</f>
        <v>1266.6923076923076</v>
      </c>
      <c r="B127">
        <f>B115/13</f>
        <v>404.69230769230768</v>
      </c>
      <c r="C127">
        <f>C115/13</f>
        <v>0</v>
      </c>
      <c r="D127">
        <f>D115/13</f>
        <v>0</v>
      </c>
    </row>
    <row r="128" spans="1:5" x14ac:dyDescent="0.2">
      <c r="A128">
        <f>A115/14</f>
        <v>1176.2142857142858</v>
      </c>
      <c r="B128">
        <f>B115/14</f>
        <v>375.78571428571428</v>
      </c>
      <c r="C128">
        <f>C115/14</f>
        <v>0</v>
      </c>
      <c r="D128">
        <f>D115/14</f>
        <v>0</v>
      </c>
    </row>
    <row r="129" spans="1:4" x14ac:dyDescent="0.2">
      <c r="A129">
        <f>A115/15</f>
        <v>1097.8</v>
      </c>
      <c r="B129">
        <f>B115/15</f>
        <v>350.73333333333335</v>
      </c>
      <c r="C129">
        <f>C115/15</f>
        <v>0</v>
      </c>
      <c r="D129">
        <f>D115/15</f>
        <v>0</v>
      </c>
    </row>
    <row r="130" spans="1:4" x14ac:dyDescent="0.2">
      <c r="A130">
        <f>A115/16</f>
        <v>1029.1875</v>
      </c>
      <c r="B130">
        <f>B115/16</f>
        <v>328.8125</v>
      </c>
      <c r="C130">
        <f>C115/16</f>
        <v>0</v>
      </c>
      <c r="D130">
        <f>D115/16</f>
        <v>0</v>
      </c>
    </row>
    <row r="131" spans="1:4" x14ac:dyDescent="0.2">
      <c r="A131">
        <f>A115/17</f>
        <v>968.64705882352939</v>
      </c>
      <c r="B131">
        <f>B115/17</f>
        <v>309.47058823529414</v>
      </c>
      <c r="C131">
        <f>C115/17</f>
        <v>0</v>
      </c>
      <c r="D131">
        <f>D115/17</f>
        <v>0</v>
      </c>
    </row>
    <row r="132" spans="1:4" x14ac:dyDescent="0.2">
      <c r="A132">
        <f>A115/18</f>
        <v>914.83333333333337</v>
      </c>
      <c r="B132">
        <f>B115/18</f>
        <v>292.27777777777777</v>
      </c>
      <c r="C132">
        <f>C115/18</f>
        <v>0</v>
      </c>
      <c r="D132">
        <f>D115/18</f>
        <v>0</v>
      </c>
    </row>
    <row r="133" spans="1:4" x14ac:dyDescent="0.2">
      <c r="A133">
        <f>A115/19</f>
        <v>866.68421052631584</v>
      </c>
      <c r="B133">
        <f>B115/19</f>
        <v>276.89473684210526</v>
      </c>
      <c r="C133">
        <f>C115/19</f>
        <v>0</v>
      </c>
      <c r="D133">
        <f>D115/19</f>
        <v>0</v>
      </c>
    </row>
    <row r="134" spans="1:4" x14ac:dyDescent="0.2">
      <c r="A134">
        <f>A115/20</f>
        <v>823.35</v>
      </c>
      <c r="B134">
        <f>B115/20</f>
        <v>263.05</v>
      </c>
      <c r="C134">
        <f>C115/20</f>
        <v>0</v>
      </c>
      <c r="D134">
        <f>D115/20</f>
        <v>0</v>
      </c>
    </row>
    <row r="135" spans="1:4" x14ac:dyDescent="0.2">
      <c r="A135">
        <f>A115/21</f>
        <v>784.14285714285711</v>
      </c>
      <c r="B135">
        <f>B115/21</f>
        <v>250.52380952380952</v>
      </c>
      <c r="C135">
        <f>C115/21</f>
        <v>0</v>
      </c>
      <c r="D135">
        <f>D115/21</f>
        <v>0</v>
      </c>
    </row>
    <row r="136" spans="1:4" x14ac:dyDescent="0.2">
      <c r="A136">
        <f>A115/22</f>
        <v>748.5</v>
      </c>
      <c r="B136">
        <f>B115/22</f>
        <v>239.13636363636363</v>
      </c>
      <c r="C136">
        <f>C115/22</f>
        <v>0</v>
      </c>
      <c r="D136">
        <f>D115/22</f>
        <v>0</v>
      </c>
    </row>
    <row r="137" spans="1:4" x14ac:dyDescent="0.2">
      <c r="A137">
        <f>A115/23</f>
        <v>715.95652173913038</v>
      </c>
      <c r="B137">
        <f>B115/23</f>
        <v>228.7391304347826</v>
      </c>
      <c r="C137">
        <f>C115/23</f>
        <v>0</v>
      </c>
      <c r="D137">
        <f>D115/23</f>
        <v>0</v>
      </c>
    </row>
    <row r="138" spans="1:4" x14ac:dyDescent="0.2">
      <c r="A138">
        <f>A115/24</f>
        <v>686.125</v>
      </c>
      <c r="B138">
        <f>B115/24</f>
        <v>219.20833333333334</v>
      </c>
      <c r="C138">
        <f>C115/24</f>
        <v>0</v>
      </c>
      <c r="D138">
        <f>D115/24</f>
        <v>0</v>
      </c>
    </row>
    <row r="139" spans="1:4" x14ac:dyDescent="0.2">
      <c r="A139">
        <f>A115/25</f>
        <v>658.68</v>
      </c>
      <c r="B139">
        <f>B115/25</f>
        <v>210.44</v>
      </c>
      <c r="C139">
        <f>C115/25</f>
        <v>0</v>
      </c>
      <c r="D139">
        <f>D115/25</f>
        <v>0</v>
      </c>
    </row>
    <row r="140" spans="1:4" x14ac:dyDescent="0.2">
      <c r="A140">
        <f>A115/26</f>
        <v>633.34615384615381</v>
      </c>
      <c r="B140">
        <f>B115/26</f>
        <v>202.34615384615384</v>
      </c>
      <c r="C140">
        <f>C115/26</f>
        <v>0</v>
      </c>
      <c r="D140">
        <f>D115/26</f>
        <v>0</v>
      </c>
    </row>
    <row r="141" spans="1:4" x14ac:dyDescent="0.2">
      <c r="A141">
        <f>A115/27</f>
        <v>609.88888888888891</v>
      </c>
      <c r="B141">
        <f>B115/27</f>
        <v>194.85185185185185</v>
      </c>
      <c r="C141">
        <f>C115/27</f>
        <v>0</v>
      </c>
      <c r="D141">
        <f>D115/27</f>
        <v>0</v>
      </c>
    </row>
    <row r="142" spans="1:4" x14ac:dyDescent="0.2">
      <c r="A142">
        <f>A115/28</f>
        <v>588.10714285714289</v>
      </c>
      <c r="B142">
        <f>B115/28</f>
        <v>187.89285714285714</v>
      </c>
      <c r="C142">
        <f>C115/28</f>
        <v>0</v>
      </c>
      <c r="D142">
        <f>D115/28</f>
        <v>0</v>
      </c>
    </row>
    <row r="143" spans="1:4" x14ac:dyDescent="0.2">
      <c r="A143">
        <f>A115/29</f>
        <v>567.82758620689651</v>
      </c>
      <c r="B143">
        <f>B115/29</f>
        <v>181.41379310344828</v>
      </c>
      <c r="C143">
        <f>C115/29</f>
        <v>0</v>
      </c>
      <c r="D143">
        <f>D115/29</f>
        <v>0</v>
      </c>
    </row>
    <row r="144" spans="1:4" x14ac:dyDescent="0.2">
      <c r="A144">
        <f>A115/30</f>
        <v>548.9</v>
      </c>
      <c r="B144">
        <f>B115/30</f>
        <v>175.36666666666667</v>
      </c>
      <c r="C144">
        <f>C115/30</f>
        <v>0</v>
      </c>
      <c r="D144">
        <f>D115/30</f>
        <v>0</v>
      </c>
    </row>
    <row r="145" spans="1:6" x14ac:dyDescent="0.2">
      <c r="A145">
        <f>A115/31</f>
        <v>531.19354838709683</v>
      </c>
      <c r="B145">
        <f>B115/31</f>
        <v>169.70967741935485</v>
      </c>
      <c r="C145">
        <f>C115/31</f>
        <v>0</v>
      </c>
      <c r="D145">
        <f>D115/31</f>
        <v>0</v>
      </c>
    </row>
    <row r="146" spans="1:6" x14ac:dyDescent="0.2">
      <c r="A146">
        <f>A115/32</f>
        <v>514.59375</v>
      </c>
      <c r="B146">
        <f>B115/32</f>
        <v>164.40625</v>
      </c>
      <c r="C146">
        <f>C115/32</f>
        <v>0</v>
      </c>
      <c r="D146">
        <f>D115/32</f>
        <v>0</v>
      </c>
    </row>
    <row r="147" spans="1:6" x14ac:dyDescent="0.2">
      <c r="A147">
        <f>A115/33</f>
        <v>499</v>
      </c>
      <c r="B147">
        <f>B115/33</f>
        <v>159.42424242424244</v>
      </c>
      <c r="C147">
        <f>C115/33</f>
        <v>0</v>
      </c>
      <c r="D147">
        <f>D115/33</f>
        <v>0</v>
      </c>
    </row>
    <row r="148" spans="1:6" x14ac:dyDescent="0.2">
      <c r="A148">
        <f>A115/34</f>
        <v>484.3235294117647</v>
      </c>
      <c r="B148">
        <f>B115/34</f>
        <v>154.73529411764707</v>
      </c>
      <c r="C148">
        <f>C115/34</f>
        <v>0</v>
      </c>
      <c r="D148">
        <f>D115/34</f>
        <v>0</v>
      </c>
    </row>
    <row r="149" spans="1:6" x14ac:dyDescent="0.2">
      <c r="A149">
        <f>A115/35</f>
        <v>470.48571428571427</v>
      </c>
      <c r="B149">
        <f>B115/35</f>
        <v>150.31428571428572</v>
      </c>
      <c r="C149">
        <f>C115/35</f>
        <v>0</v>
      </c>
      <c r="D149">
        <f>D115/35</f>
        <v>0</v>
      </c>
    </row>
    <row r="150" spans="1:6" x14ac:dyDescent="0.2">
      <c r="A150">
        <f>A115/36</f>
        <v>457.41666666666669</v>
      </c>
      <c r="B150">
        <f>B115/36</f>
        <v>146.13888888888889</v>
      </c>
      <c r="C150">
        <f>C115/36</f>
        <v>0</v>
      </c>
      <c r="D150">
        <f>D115/36</f>
        <v>0</v>
      </c>
    </row>
    <row r="152" spans="1:6" x14ac:dyDescent="0.2">
      <c r="A152" s="8"/>
      <c r="B152" s="8"/>
      <c r="C152" s="8"/>
      <c r="D152" s="8"/>
    </row>
    <row r="153" spans="1:6" x14ac:dyDescent="0.2">
      <c r="A153" s="8"/>
      <c r="B153" s="8"/>
      <c r="C153" s="8"/>
      <c r="D153" s="8"/>
      <c r="F153" s="8"/>
    </row>
    <row r="154" spans="1:6" x14ac:dyDescent="0.2">
      <c r="A154" s="8"/>
      <c r="B154" s="8"/>
      <c r="C154" s="8"/>
      <c r="D154" s="8"/>
      <c r="F154" s="8"/>
    </row>
    <row r="155" spans="1:6" x14ac:dyDescent="0.2">
      <c r="A155" s="8"/>
      <c r="B155" s="8"/>
      <c r="C155" s="8"/>
      <c r="D155" s="8"/>
      <c r="F155" s="8"/>
    </row>
    <row r="156" spans="1:6" x14ac:dyDescent="0.2">
      <c r="A156" s="8"/>
      <c r="B156" s="8"/>
      <c r="C156" s="8"/>
      <c r="D156" s="8"/>
    </row>
    <row r="157" spans="1:6" x14ac:dyDescent="0.2">
      <c r="A157" s="8"/>
      <c r="B157" s="8"/>
      <c r="C157" s="8"/>
      <c r="D157" s="8"/>
    </row>
    <row r="158" spans="1:6" x14ac:dyDescent="0.2">
      <c r="A158" s="8"/>
      <c r="B158" s="8"/>
      <c r="C158" s="8"/>
      <c r="D158" s="8"/>
    </row>
    <row r="159" spans="1:6" x14ac:dyDescent="0.2">
      <c r="A159" s="8"/>
      <c r="B159" s="8"/>
      <c r="C159" s="8"/>
      <c r="D159" s="8"/>
    </row>
    <row r="160" spans="1:6" x14ac:dyDescent="0.2">
      <c r="A160" s="8"/>
      <c r="B160" s="8"/>
      <c r="C160" s="8"/>
      <c r="D160" s="8"/>
    </row>
    <row r="161" spans="1:6" x14ac:dyDescent="0.2">
      <c r="A161" s="8"/>
      <c r="B161" s="8"/>
      <c r="C161" s="8"/>
      <c r="D161" s="8"/>
      <c r="F161" s="8"/>
    </row>
    <row r="162" spans="1:6" x14ac:dyDescent="0.2">
      <c r="A162" s="8"/>
      <c r="B162" s="8"/>
      <c r="C162" s="8"/>
      <c r="D162" s="8"/>
      <c r="F162" s="8"/>
    </row>
    <row r="163" spans="1:6" x14ac:dyDescent="0.2">
      <c r="A163" s="8"/>
      <c r="B163" s="8"/>
      <c r="C163" s="8"/>
      <c r="D163" s="8"/>
    </row>
    <row r="164" spans="1:6" x14ac:dyDescent="0.2">
      <c r="A164" s="8"/>
      <c r="B164" s="8"/>
      <c r="C164" s="8"/>
      <c r="D164" s="8"/>
    </row>
    <row r="165" spans="1:6" x14ac:dyDescent="0.2">
      <c r="A165" s="8"/>
      <c r="B165" s="8"/>
      <c r="C165" s="8"/>
      <c r="D165" s="8"/>
    </row>
    <row r="166" spans="1:6" x14ac:dyDescent="0.2">
      <c r="A166" s="8"/>
      <c r="B166" s="8"/>
      <c r="C166" s="8"/>
      <c r="D166" s="8"/>
    </row>
    <row r="167" spans="1:6" x14ac:dyDescent="0.2">
      <c r="A167" s="8"/>
      <c r="B167" s="8"/>
      <c r="C167" s="8"/>
      <c r="D167" s="8"/>
    </row>
    <row r="168" spans="1:6" x14ac:dyDescent="0.2">
      <c r="A168" s="8"/>
      <c r="B168" s="8"/>
      <c r="C168" s="8"/>
      <c r="D168" s="8"/>
    </row>
    <row r="169" spans="1:6" x14ac:dyDescent="0.2">
      <c r="A169" s="8"/>
      <c r="B169" s="8"/>
      <c r="C169" s="8"/>
      <c r="D169" s="8"/>
    </row>
    <row r="170" spans="1:6" x14ac:dyDescent="0.2">
      <c r="A170" s="8"/>
      <c r="B170" s="8"/>
      <c r="C170" s="8"/>
      <c r="D170" s="8"/>
    </row>
    <row r="171" spans="1:6" x14ac:dyDescent="0.2">
      <c r="A171" s="8"/>
      <c r="B171" s="8"/>
      <c r="C171" s="8"/>
      <c r="D171" s="8"/>
    </row>
    <row r="172" spans="1:6" x14ac:dyDescent="0.2">
      <c r="A172" s="8"/>
      <c r="B172" s="8"/>
      <c r="C172" s="8"/>
      <c r="D172" s="8"/>
    </row>
    <row r="173" spans="1:6" x14ac:dyDescent="0.2">
      <c r="A173" s="8"/>
      <c r="B173" s="8"/>
      <c r="C173" s="8"/>
      <c r="D173" s="8"/>
    </row>
    <row r="174" spans="1:6" x14ac:dyDescent="0.2">
      <c r="A174" s="8"/>
      <c r="B174" s="8"/>
      <c r="C174" s="8"/>
      <c r="D174" s="8"/>
    </row>
    <row r="175" spans="1:6" x14ac:dyDescent="0.2">
      <c r="A175" s="8"/>
      <c r="B175" s="8"/>
      <c r="C175" s="8"/>
      <c r="D175" s="8"/>
    </row>
    <row r="176" spans="1:6" x14ac:dyDescent="0.2">
      <c r="A176" s="8"/>
      <c r="B176" s="8"/>
      <c r="C176" s="8"/>
      <c r="D176" s="8"/>
    </row>
    <row r="202" spans="1:6" x14ac:dyDescent="0.2">
      <c r="A202" s="8"/>
      <c r="B202" s="8"/>
      <c r="C202" s="8"/>
      <c r="D202" s="8"/>
    </row>
    <row r="203" spans="1:6" x14ac:dyDescent="0.2">
      <c r="A203" s="8"/>
      <c r="B203" s="8"/>
      <c r="C203" s="8"/>
      <c r="D203" s="8"/>
      <c r="F203" s="8"/>
    </row>
    <row r="204" spans="1:6" x14ac:dyDescent="0.2">
      <c r="A204" s="8"/>
      <c r="B204" s="8"/>
      <c r="C204" s="8"/>
      <c r="D204" s="8"/>
      <c r="F204" s="8"/>
    </row>
    <row r="205" spans="1:6" x14ac:dyDescent="0.2">
      <c r="A205" s="8"/>
      <c r="B205" s="8"/>
      <c r="C205" s="8"/>
      <c r="D205" s="8"/>
      <c r="F205" s="8"/>
    </row>
    <row r="206" spans="1:6" x14ac:dyDescent="0.2">
      <c r="A206" s="8"/>
      <c r="B206" s="8"/>
      <c r="C206" s="8"/>
      <c r="D206" s="8"/>
    </row>
    <row r="207" spans="1:6" x14ac:dyDescent="0.2">
      <c r="A207" s="8"/>
      <c r="B207" s="8"/>
      <c r="C207" s="8"/>
      <c r="D207" s="8"/>
    </row>
    <row r="208" spans="1:6" x14ac:dyDescent="0.2">
      <c r="A208" s="8"/>
      <c r="B208" s="8"/>
      <c r="C208" s="8"/>
      <c r="D208" s="8"/>
    </row>
    <row r="209" spans="1:6" x14ac:dyDescent="0.2">
      <c r="A209" s="8"/>
      <c r="B209" s="8"/>
      <c r="C209" s="8"/>
      <c r="D209" s="8"/>
    </row>
    <row r="210" spans="1:6" x14ac:dyDescent="0.2">
      <c r="A210" s="8"/>
      <c r="B210" s="8"/>
      <c r="C210" s="8"/>
      <c r="D210" s="8"/>
    </row>
    <row r="211" spans="1:6" x14ac:dyDescent="0.2">
      <c r="A211" s="8"/>
      <c r="B211" s="8"/>
      <c r="C211" s="8"/>
      <c r="D211" s="8"/>
      <c r="F211" s="8"/>
    </row>
    <row r="212" spans="1:6" x14ac:dyDescent="0.2">
      <c r="A212" s="8"/>
      <c r="B212" s="8"/>
      <c r="C212" s="8"/>
      <c r="D212" s="8"/>
      <c r="F212" s="8"/>
    </row>
    <row r="213" spans="1:6" x14ac:dyDescent="0.2">
      <c r="A213" s="8"/>
      <c r="B213" s="8"/>
      <c r="C213" s="8"/>
      <c r="D213" s="8"/>
    </row>
    <row r="214" spans="1:6" x14ac:dyDescent="0.2">
      <c r="A214" s="8"/>
      <c r="B214" s="8"/>
      <c r="C214" s="8"/>
      <c r="D214" s="8"/>
    </row>
    <row r="215" spans="1:6" x14ac:dyDescent="0.2">
      <c r="A215" s="8"/>
      <c r="B215" s="8"/>
      <c r="C215" s="8"/>
      <c r="D215" s="8"/>
    </row>
    <row r="216" spans="1:6" x14ac:dyDescent="0.2">
      <c r="A216" s="8"/>
      <c r="B216" s="8"/>
      <c r="C216" s="8"/>
      <c r="D216" s="8"/>
    </row>
    <row r="217" spans="1:6" x14ac:dyDescent="0.2">
      <c r="A217" s="8"/>
      <c r="B217" s="8"/>
      <c r="C217" s="8"/>
      <c r="D217" s="8"/>
    </row>
    <row r="218" spans="1:6" x14ac:dyDescent="0.2">
      <c r="A218" s="8"/>
      <c r="B218" s="8"/>
      <c r="C218" s="8"/>
      <c r="D218" s="8"/>
    </row>
    <row r="219" spans="1:6" x14ac:dyDescent="0.2">
      <c r="A219" s="8"/>
      <c r="B219" s="8"/>
      <c r="C219" s="8"/>
      <c r="D219" s="8"/>
    </row>
    <row r="220" spans="1:6" x14ac:dyDescent="0.2">
      <c r="A220" s="8"/>
      <c r="B220" s="8"/>
      <c r="C220" s="8"/>
      <c r="D220" s="8"/>
    </row>
    <row r="221" spans="1:6" x14ac:dyDescent="0.2">
      <c r="A221" s="8"/>
      <c r="B221" s="8"/>
      <c r="C221" s="8"/>
      <c r="D221" s="8"/>
    </row>
    <row r="222" spans="1:6" x14ac:dyDescent="0.2">
      <c r="A222" s="8"/>
      <c r="B222" s="8"/>
      <c r="C222" s="8"/>
      <c r="D222" s="8"/>
    </row>
    <row r="223" spans="1:6" x14ac:dyDescent="0.2">
      <c r="A223" s="8"/>
      <c r="B223" s="8"/>
      <c r="C223" s="8"/>
      <c r="D223" s="8"/>
    </row>
    <row r="224" spans="1:6" x14ac:dyDescent="0.2">
      <c r="A224" s="8"/>
      <c r="B224" s="8"/>
      <c r="C224" s="8"/>
      <c r="D224" s="8"/>
    </row>
    <row r="225" spans="1:4" x14ac:dyDescent="0.2">
      <c r="A225" s="8"/>
      <c r="B225" s="8"/>
      <c r="C225" s="8"/>
      <c r="D225" s="8"/>
    </row>
    <row r="226" spans="1:4" x14ac:dyDescent="0.2">
      <c r="A226" s="8"/>
      <c r="B226" s="8"/>
      <c r="C226" s="8"/>
      <c r="D226" s="8"/>
    </row>
    <row r="252" spans="1:6" x14ac:dyDescent="0.2">
      <c r="A252" s="8"/>
      <c r="B252" s="8"/>
      <c r="C252" s="8"/>
      <c r="D252" s="8"/>
    </row>
    <row r="253" spans="1:6" x14ac:dyDescent="0.2">
      <c r="A253" s="8"/>
      <c r="B253" s="8"/>
      <c r="C253" s="8"/>
      <c r="D253" s="8"/>
      <c r="F253" s="8"/>
    </row>
    <row r="254" spans="1:6" x14ac:dyDescent="0.2">
      <c r="A254" s="8"/>
      <c r="B254" s="8"/>
      <c r="C254" s="8"/>
      <c r="D254" s="8"/>
      <c r="F254" s="8"/>
    </row>
    <row r="255" spans="1:6" x14ac:dyDescent="0.2">
      <c r="A255" s="8"/>
      <c r="B255" s="8"/>
      <c r="C255" s="8"/>
      <c r="D255" s="8"/>
      <c r="F255" s="8"/>
    </row>
    <row r="256" spans="1:6" x14ac:dyDescent="0.2">
      <c r="A256" s="8"/>
      <c r="B256" s="8"/>
      <c r="C256" s="8"/>
      <c r="D256" s="8"/>
    </row>
    <row r="257" spans="1:6" x14ac:dyDescent="0.2">
      <c r="A257" s="8"/>
      <c r="B257" s="8"/>
      <c r="C257" s="8"/>
      <c r="D257" s="8"/>
    </row>
    <row r="258" spans="1:6" x14ac:dyDescent="0.2">
      <c r="A258" s="8"/>
      <c r="B258" s="8"/>
      <c r="C258" s="8"/>
      <c r="D258" s="8"/>
    </row>
    <row r="259" spans="1:6" x14ac:dyDescent="0.2">
      <c r="A259" s="8"/>
      <c r="B259" s="8"/>
      <c r="C259" s="8"/>
      <c r="D259" s="8"/>
    </row>
    <row r="260" spans="1:6" x14ac:dyDescent="0.2">
      <c r="A260" s="8"/>
      <c r="B260" s="8"/>
      <c r="C260" s="8"/>
      <c r="D260" s="8"/>
    </row>
    <row r="261" spans="1:6" x14ac:dyDescent="0.2">
      <c r="A261" s="8"/>
      <c r="B261" s="8"/>
      <c r="C261" s="8"/>
      <c r="D261" s="8"/>
      <c r="F261" s="8"/>
    </row>
    <row r="262" spans="1:6" x14ac:dyDescent="0.2">
      <c r="A262" s="8"/>
      <c r="B262" s="8"/>
      <c r="C262" s="8"/>
      <c r="D262" s="8"/>
      <c r="F262" s="8"/>
    </row>
    <row r="263" spans="1:6" x14ac:dyDescent="0.2">
      <c r="A263" s="8"/>
      <c r="B263" s="8"/>
      <c r="C263" s="8"/>
      <c r="D263" s="8"/>
    </row>
    <row r="264" spans="1:6" x14ac:dyDescent="0.2">
      <c r="A264" s="8"/>
      <c r="B264" s="8"/>
      <c r="C264" s="8"/>
      <c r="D264" s="8"/>
    </row>
    <row r="265" spans="1:6" x14ac:dyDescent="0.2">
      <c r="A265" s="8"/>
      <c r="B265" s="8"/>
      <c r="C265" s="8"/>
      <c r="D265" s="8"/>
    </row>
    <row r="266" spans="1:6" x14ac:dyDescent="0.2">
      <c r="A266" s="8"/>
      <c r="B266" s="8"/>
      <c r="C266" s="8"/>
      <c r="D266" s="8"/>
    </row>
    <row r="267" spans="1:6" x14ac:dyDescent="0.2">
      <c r="A267" s="8"/>
      <c r="B267" s="8"/>
      <c r="C267" s="8"/>
      <c r="D267" s="8"/>
    </row>
    <row r="268" spans="1:6" x14ac:dyDescent="0.2">
      <c r="A268" s="8"/>
      <c r="B268" s="8"/>
      <c r="C268" s="8"/>
      <c r="D268" s="8"/>
    </row>
    <row r="269" spans="1:6" x14ac:dyDescent="0.2">
      <c r="A269" s="8"/>
      <c r="B269" s="8"/>
      <c r="C269" s="8"/>
      <c r="D269" s="8"/>
    </row>
    <row r="270" spans="1:6" x14ac:dyDescent="0.2">
      <c r="A270" s="8"/>
      <c r="B270" s="8"/>
      <c r="C270" s="8"/>
      <c r="D270" s="8"/>
    </row>
    <row r="271" spans="1:6" x14ac:dyDescent="0.2">
      <c r="A271" s="8"/>
      <c r="B271" s="8"/>
      <c r="C271" s="8"/>
      <c r="D271" s="8"/>
    </row>
    <row r="272" spans="1:6" x14ac:dyDescent="0.2">
      <c r="A272" s="8"/>
      <c r="B272" s="8"/>
      <c r="C272" s="8"/>
      <c r="D272" s="8"/>
    </row>
    <row r="273" spans="1:4" x14ac:dyDescent="0.2">
      <c r="A273" s="8"/>
      <c r="B273" s="8"/>
      <c r="C273" s="8"/>
      <c r="D273" s="8"/>
    </row>
    <row r="274" spans="1:4" x14ac:dyDescent="0.2">
      <c r="A274" s="8"/>
      <c r="B274" s="8"/>
      <c r="C274" s="8"/>
      <c r="D274" s="8"/>
    </row>
    <row r="275" spans="1:4" x14ac:dyDescent="0.2">
      <c r="A275" s="8"/>
      <c r="B275" s="8"/>
      <c r="C275" s="8"/>
      <c r="D275" s="8"/>
    </row>
    <row r="276" spans="1:4" x14ac:dyDescent="0.2">
      <c r="A276" s="8"/>
      <c r="B276" s="8"/>
      <c r="C276" s="8"/>
      <c r="D276" s="8"/>
    </row>
    <row r="302" spans="1:6" x14ac:dyDescent="0.2">
      <c r="A302" s="8"/>
      <c r="B302" s="8"/>
      <c r="C302" s="8"/>
      <c r="D302" s="8"/>
    </row>
    <row r="303" spans="1:6" x14ac:dyDescent="0.2">
      <c r="A303" s="8"/>
      <c r="B303" s="8"/>
      <c r="C303" s="8"/>
      <c r="D303" s="8"/>
      <c r="F303" s="8"/>
    </row>
    <row r="304" spans="1:6" x14ac:dyDescent="0.2">
      <c r="A304" s="8"/>
      <c r="B304" s="8"/>
      <c r="C304" s="8"/>
      <c r="D304" s="8"/>
      <c r="F304" s="8"/>
    </row>
    <row r="305" spans="1:6" x14ac:dyDescent="0.2">
      <c r="A305" s="8"/>
      <c r="B305" s="8"/>
      <c r="C305" s="8"/>
      <c r="D305" s="8"/>
      <c r="F305" s="8"/>
    </row>
    <row r="306" spans="1:6" x14ac:dyDescent="0.2">
      <c r="A306" s="8"/>
      <c r="B306" s="8"/>
      <c r="C306" s="8"/>
      <c r="D306" s="8"/>
    </row>
    <row r="307" spans="1:6" x14ac:dyDescent="0.2">
      <c r="A307" s="8"/>
      <c r="B307" s="8"/>
      <c r="C307" s="8"/>
      <c r="D307" s="8"/>
    </row>
    <row r="308" spans="1:6" x14ac:dyDescent="0.2">
      <c r="A308" s="8"/>
      <c r="B308" s="8"/>
      <c r="C308" s="8"/>
      <c r="D308" s="8"/>
    </row>
    <row r="309" spans="1:6" x14ac:dyDescent="0.2">
      <c r="A309" s="8"/>
      <c r="B309" s="8"/>
      <c r="C309" s="8"/>
      <c r="D309" s="8"/>
    </row>
    <row r="310" spans="1:6" x14ac:dyDescent="0.2">
      <c r="A310" s="8"/>
      <c r="B310" s="8"/>
      <c r="C310" s="8"/>
      <c r="D310" s="8"/>
    </row>
    <row r="311" spans="1:6" x14ac:dyDescent="0.2">
      <c r="A311" s="8"/>
      <c r="B311" s="8"/>
      <c r="C311" s="8"/>
      <c r="D311" s="8"/>
      <c r="F311" s="8"/>
    </row>
    <row r="312" spans="1:6" x14ac:dyDescent="0.2">
      <c r="A312" s="8"/>
      <c r="B312" s="8"/>
      <c r="C312" s="8"/>
      <c r="D312" s="8"/>
      <c r="F312" s="8"/>
    </row>
    <row r="313" spans="1:6" x14ac:dyDescent="0.2">
      <c r="A313" s="8"/>
      <c r="B313" s="8"/>
      <c r="C313" s="8"/>
      <c r="D313" s="8"/>
    </row>
    <row r="314" spans="1:6" x14ac:dyDescent="0.2">
      <c r="A314" s="8"/>
      <c r="B314" s="8"/>
      <c r="C314" s="8"/>
      <c r="D314" s="8"/>
    </row>
    <row r="315" spans="1:6" x14ac:dyDescent="0.2">
      <c r="A315" s="8"/>
      <c r="B315" s="8"/>
      <c r="C315" s="8"/>
      <c r="D315" s="8"/>
    </row>
    <row r="316" spans="1:6" x14ac:dyDescent="0.2">
      <c r="A316" s="8"/>
      <c r="B316" s="8"/>
      <c r="C316" s="8"/>
      <c r="D316" s="8"/>
    </row>
    <row r="317" spans="1:6" x14ac:dyDescent="0.2">
      <c r="A317" s="8"/>
      <c r="B317" s="8"/>
      <c r="C317" s="8"/>
      <c r="D317" s="8"/>
    </row>
    <row r="318" spans="1:6" x14ac:dyDescent="0.2">
      <c r="A318" s="8"/>
      <c r="B318" s="8"/>
      <c r="C318" s="8"/>
      <c r="D318" s="8"/>
    </row>
    <row r="319" spans="1:6" x14ac:dyDescent="0.2">
      <c r="A319" s="8"/>
      <c r="B319" s="8"/>
      <c r="C319" s="8"/>
      <c r="D319" s="8"/>
    </row>
    <row r="320" spans="1:6" x14ac:dyDescent="0.2">
      <c r="A320" s="8"/>
      <c r="B320" s="8"/>
      <c r="C320" s="8"/>
      <c r="D320" s="8"/>
    </row>
    <row r="321" spans="1:4" x14ac:dyDescent="0.2">
      <c r="A321" s="8"/>
      <c r="B321" s="8"/>
      <c r="C321" s="8"/>
      <c r="D321" s="8"/>
    </row>
    <row r="322" spans="1:4" x14ac:dyDescent="0.2">
      <c r="A322" s="8"/>
      <c r="B322" s="8"/>
      <c r="C322" s="8"/>
      <c r="D322" s="8"/>
    </row>
    <row r="323" spans="1:4" x14ac:dyDescent="0.2">
      <c r="A323" s="8"/>
      <c r="B323" s="8"/>
      <c r="C323" s="8"/>
      <c r="D323" s="8"/>
    </row>
    <row r="324" spans="1:4" x14ac:dyDescent="0.2">
      <c r="A324" s="8"/>
      <c r="B324" s="8"/>
      <c r="C324" s="8"/>
      <c r="D324" s="8"/>
    </row>
    <row r="325" spans="1:4" x14ac:dyDescent="0.2">
      <c r="A325" s="8"/>
      <c r="B325" s="8"/>
      <c r="C325" s="8"/>
      <c r="D325" s="8"/>
    </row>
    <row r="326" spans="1:4" x14ac:dyDescent="0.2">
      <c r="A326" s="8"/>
      <c r="B326" s="8"/>
      <c r="C326" s="8"/>
      <c r="D326" s="8"/>
    </row>
    <row r="352" spans="1:4" x14ac:dyDescent="0.2">
      <c r="A352" s="8"/>
      <c r="B352" s="8"/>
      <c r="C352" s="8"/>
      <c r="D352" s="8"/>
    </row>
    <row r="353" spans="1:6" x14ac:dyDescent="0.2">
      <c r="A353" s="8"/>
      <c r="B353" s="8"/>
      <c r="C353" s="8"/>
      <c r="D353" s="8"/>
      <c r="F353" s="8"/>
    </row>
    <row r="354" spans="1:6" x14ac:dyDescent="0.2">
      <c r="A354" s="8"/>
      <c r="B354" s="8"/>
      <c r="C354" s="8"/>
      <c r="D354" s="8"/>
      <c r="F354" s="8"/>
    </row>
    <row r="355" spans="1:6" x14ac:dyDescent="0.2">
      <c r="A355" s="8"/>
      <c r="B355" s="8"/>
      <c r="C355" s="8"/>
      <c r="D355" s="8"/>
      <c r="F355" s="8"/>
    </row>
    <row r="356" spans="1:6" x14ac:dyDescent="0.2">
      <c r="A356" s="8"/>
      <c r="B356" s="8"/>
      <c r="C356" s="8"/>
      <c r="D356" s="8"/>
    </row>
    <row r="357" spans="1:6" x14ac:dyDescent="0.2">
      <c r="A357" s="8"/>
      <c r="B357" s="8"/>
      <c r="C357" s="8"/>
      <c r="D357" s="8"/>
    </row>
    <row r="358" spans="1:6" x14ac:dyDescent="0.2">
      <c r="A358" s="8"/>
      <c r="B358" s="8"/>
      <c r="C358" s="8"/>
      <c r="D358" s="8"/>
    </row>
    <row r="359" spans="1:6" x14ac:dyDescent="0.2">
      <c r="A359" s="8"/>
      <c r="B359" s="8"/>
      <c r="C359" s="8"/>
      <c r="D359" s="8"/>
    </row>
    <row r="360" spans="1:6" x14ac:dyDescent="0.2">
      <c r="A360" s="8"/>
      <c r="B360" s="8"/>
      <c r="C360" s="8"/>
      <c r="D360" s="8"/>
    </row>
    <row r="361" spans="1:6" x14ac:dyDescent="0.2">
      <c r="A361" s="8"/>
      <c r="B361" s="8"/>
      <c r="C361" s="8"/>
      <c r="D361" s="8"/>
      <c r="F361" s="8"/>
    </row>
    <row r="362" spans="1:6" x14ac:dyDescent="0.2">
      <c r="A362" s="8"/>
      <c r="B362" s="8"/>
      <c r="C362" s="8"/>
      <c r="D362" s="8"/>
      <c r="F362" s="8"/>
    </row>
    <row r="363" spans="1:6" x14ac:dyDescent="0.2">
      <c r="A363" s="8"/>
      <c r="B363" s="8"/>
      <c r="C363" s="8"/>
      <c r="D363" s="8"/>
    </row>
    <row r="364" spans="1:6" x14ac:dyDescent="0.2">
      <c r="A364" s="8"/>
      <c r="B364" s="8"/>
      <c r="C364" s="8"/>
      <c r="D364" s="8"/>
    </row>
    <row r="365" spans="1:6" x14ac:dyDescent="0.2">
      <c r="A365" s="8"/>
      <c r="B365" s="8"/>
      <c r="C365" s="8"/>
      <c r="D365" s="8"/>
    </row>
    <row r="366" spans="1:6" x14ac:dyDescent="0.2">
      <c r="A366" s="8"/>
      <c r="B366" s="8"/>
      <c r="C366" s="8"/>
      <c r="D366" s="8"/>
    </row>
    <row r="367" spans="1:6" x14ac:dyDescent="0.2">
      <c r="A367" s="8"/>
      <c r="B367" s="8"/>
      <c r="C367" s="8"/>
      <c r="D367" s="8"/>
    </row>
    <row r="368" spans="1:6" x14ac:dyDescent="0.2">
      <c r="A368" s="8"/>
      <c r="B368" s="8"/>
      <c r="C368" s="8"/>
      <c r="D368" s="8"/>
    </row>
    <row r="369" spans="1:4" x14ac:dyDescent="0.2">
      <c r="A369" s="8"/>
      <c r="B369" s="8"/>
      <c r="C369" s="8"/>
      <c r="D369" s="8"/>
    </row>
    <row r="370" spans="1:4" x14ac:dyDescent="0.2">
      <c r="A370" s="8"/>
      <c r="B370" s="8"/>
      <c r="C370" s="8"/>
      <c r="D370" s="8"/>
    </row>
    <row r="371" spans="1:4" x14ac:dyDescent="0.2">
      <c r="A371" s="8"/>
      <c r="B371" s="8"/>
      <c r="C371" s="8"/>
      <c r="D371" s="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FF00"/>
  </sheetPr>
  <dimension ref="A1:I43"/>
  <sheetViews>
    <sheetView showGridLines="0" zoomScale="90" zoomScaleNormal="90" zoomScaleSheetLayoutView="100" workbookViewId="0">
      <selection activeCell="I44" sqref="I44"/>
    </sheetView>
  </sheetViews>
  <sheetFormatPr baseColWidth="10" defaultRowHeight="12.75" x14ac:dyDescent="0.2"/>
  <cols>
    <col min="1" max="1" width="37" bestFit="1" customWidth="1"/>
    <col min="2" max="5" width="15.7109375" customWidth="1"/>
    <col min="6" max="6" width="12.7109375" customWidth="1"/>
    <col min="7" max="8" width="15.7109375" customWidth="1"/>
    <col min="9" max="9" width="28.85546875" bestFit="1" customWidth="1"/>
  </cols>
  <sheetData>
    <row r="1" spans="1:9" ht="15.75" x14ac:dyDescent="0.25">
      <c r="A1" s="274" t="s">
        <v>488</v>
      </c>
      <c r="B1" s="274"/>
      <c r="C1" s="274"/>
      <c r="D1" s="274"/>
      <c r="E1" s="274"/>
      <c r="F1" s="274"/>
      <c r="G1" s="274"/>
      <c r="H1" s="274"/>
    </row>
    <row r="2" spans="1:9" ht="15.75" thickBot="1" x14ac:dyDescent="0.25">
      <c r="A2" s="56"/>
      <c r="B2" s="56"/>
      <c r="C2" s="56"/>
      <c r="D2" s="56"/>
      <c r="E2" s="56"/>
      <c r="F2" s="56"/>
      <c r="G2" s="56"/>
      <c r="H2" s="56"/>
    </row>
    <row r="3" spans="1:9" ht="15" x14ac:dyDescent="0.2">
      <c r="A3" s="33" t="s">
        <v>367</v>
      </c>
      <c r="B3" s="32"/>
      <c r="C3" s="32"/>
      <c r="D3" s="32"/>
      <c r="E3" s="32"/>
      <c r="F3" s="32"/>
      <c r="G3" s="32"/>
      <c r="H3" s="38"/>
    </row>
    <row r="4" spans="1:9" ht="15.75" x14ac:dyDescent="0.25">
      <c r="A4" s="34" t="s">
        <v>368</v>
      </c>
      <c r="B4" s="26" t="s">
        <v>354</v>
      </c>
      <c r="C4" s="26" t="s">
        <v>353</v>
      </c>
      <c r="D4" s="26" t="s">
        <v>463</v>
      </c>
      <c r="E4" s="26" t="s">
        <v>355</v>
      </c>
      <c r="F4" s="24"/>
      <c r="G4" s="26" t="s">
        <v>2</v>
      </c>
      <c r="H4" s="40" t="s">
        <v>372</v>
      </c>
    </row>
    <row r="5" spans="1:9" ht="15" x14ac:dyDescent="0.2">
      <c r="A5" s="35" t="s">
        <v>359</v>
      </c>
      <c r="B5" s="28">
        <f>VALUE(Eingabe2018!G10)</f>
        <v>3069</v>
      </c>
      <c r="C5" s="28">
        <f>VALUE(Eingabe2018!H10)</f>
        <v>572</v>
      </c>
      <c r="D5" s="28">
        <f>VALUE(Eingabe2018!I10)</f>
        <v>226</v>
      </c>
      <c r="E5" s="28">
        <f>VALUE(Eingabe2018!J10)</f>
        <v>0</v>
      </c>
      <c r="F5" s="24"/>
      <c r="G5" s="28">
        <f t="shared" ref="G5:G11" si="0">SUM(B5:E5)</f>
        <v>3867</v>
      </c>
      <c r="H5" s="39"/>
    </row>
    <row r="6" spans="1:9" ht="15" x14ac:dyDescent="0.2">
      <c r="A6" s="35" t="s">
        <v>360</v>
      </c>
      <c r="B6" s="28">
        <f>VALUE(Eingabe2018!G5)+VALUE(Eingabe2018!G6)</f>
        <v>2303</v>
      </c>
      <c r="C6" s="28">
        <f>VALUE(Eingabe2018!H5)+VALUE(Eingabe2018!H6)</f>
        <v>483</v>
      </c>
      <c r="D6" s="28">
        <f>VALUE(Eingabe2018!I5)+VALUE(Eingabe2018!I6)</f>
        <v>91</v>
      </c>
      <c r="E6" s="28">
        <f>VALUE(Eingabe2018!J5)+VALUE(Eingabe2018!J6)</f>
        <v>0</v>
      </c>
      <c r="F6" s="24"/>
      <c r="G6" s="28">
        <f t="shared" si="0"/>
        <v>2877</v>
      </c>
      <c r="H6" s="39"/>
    </row>
    <row r="7" spans="1:9" ht="15" x14ac:dyDescent="0.2">
      <c r="A7" s="35" t="s">
        <v>361</v>
      </c>
      <c r="B7" s="28">
        <f>VALUE(Eingabe2018!G9)</f>
        <v>1358</v>
      </c>
      <c r="C7" s="28">
        <f>VALUE(Eingabe2018!H9)</f>
        <v>446</v>
      </c>
      <c r="D7" s="28">
        <f>VALUE(Eingabe2018!I9)</f>
        <v>68</v>
      </c>
      <c r="E7" s="28">
        <f>VALUE(Eingabe2018!J9)</f>
        <v>0</v>
      </c>
      <c r="F7" s="24"/>
      <c r="G7" s="28">
        <f t="shared" si="0"/>
        <v>1872</v>
      </c>
      <c r="H7" s="39"/>
    </row>
    <row r="8" spans="1:9" ht="15" x14ac:dyDescent="0.2">
      <c r="A8" s="35" t="s">
        <v>362</v>
      </c>
      <c r="B8" s="28">
        <f>VALUE(Eingabe2018!G11)</f>
        <v>3164</v>
      </c>
      <c r="C8" s="28">
        <f>VALUE(Eingabe2018!H11)</f>
        <v>1024</v>
      </c>
      <c r="D8" s="28">
        <f>VALUE(Eingabe2018!I11)</f>
        <v>59</v>
      </c>
      <c r="E8" s="28">
        <f>VALUE(Eingabe2018!J11)</f>
        <v>0</v>
      </c>
      <c r="F8" s="24"/>
      <c r="G8" s="28">
        <f t="shared" si="0"/>
        <v>4247</v>
      </c>
      <c r="H8" s="39"/>
    </row>
    <row r="9" spans="1:9" ht="15" x14ac:dyDescent="0.2">
      <c r="A9" s="35" t="s">
        <v>363</v>
      </c>
      <c r="B9" s="28">
        <f>VALUE(Eingabe2018!G12)</f>
        <v>3486</v>
      </c>
      <c r="C9" s="28">
        <f>VALUE(Eingabe2018!H12)</f>
        <v>1289</v>
      </c>
      <c r="D9" s="28">
        <f>VALUE(Eingabe2018!I12)</f>
        <v>224</v>
      </c>
      <c r="E9" s="28">
        <f>VALUE(Eingabe2018!J12)</f>
        <v>96</v>
      </c>
      <c r="F9" s="24"/>
      <c r="G9" s="28">
        <f t="shared" si="0"/>
        <v>5095</v>
      </c>
      <c r="H9" s="39"/>
    </row>
    <row r="10" spans="1:9" ht="15" x14ac:dyDescent="0.2">
      <c r="A10" s="35" t="s">
        <v>364</v>
      </c>
      <c r="B10" s="28">
        <f>VALUE(Eingabe2018!G7)</f>
        <v>2124</v>
      </c>
      <c r="C10" s="28">
        <f>VALUE(Eingabe2018!H7)</f>
        <v>895</v>
      </c>
      <c r="D10" s="28">
        <f>VALUE(Eingabe2018!I7)</f>
        <v>122</v>
      </c>
      <c r="E10" s="28">
        <f>VALUE(Eingabe2018!J7)</f>
        <v>46</v>
      </c>
      <c r="F10" s="24"/>
      <c r="G10" s="28">
        <f t="shared" si="0"/>
        <v>3187</v>
      </c>
      <c r="H10" s="39"/>
    </row>
    <row r="11" spans="1:9" ht="15" x14ac:dyDescent="0.2">
      <c r="A11" s="35" t="s">
        <v>365</v>
      </c>
      <c r="B11" s="28">
        <f>VALUE(Eingabe2018!G8)</f>
        <v>963</v>
      </c>
      <c r="C11" s="28">
        <f>VALUE(Eingabe2018!H8)</f>
        <v>552</v>
      </c>
      <c r="D11" s="28">
        <f>VALUE(Eingabe2018!I8)</f>
        <v>77</v>
      </c>
      <c r="E11" s="28">
        <f>VALUE(Eingabe2018!J8)</f>
        <v>0</v>
      </c>
      <c r="F11" s="24"/>
      <c r="G11" s="28">
        <f t="shared" si="0"/>
        <v>1592</v>
      </c>
      <c r="H11" s="39"/>
    </row>
    <row r="12" spans="1:9" ht="15" x14ac:dyDescent="0.2">
      <c r="A12" s="94" t="s">
        <v>366</v>
      </c>
      <c r="B12" s="95">
        <f>SUM(B5:B11)</f>
        <v>16467</v>
      </c>
      <c r="C12" s="95">
        <f>SUM(C5:C11)</f>
        <v>5261</v>
      </c>
      <c r="D12" s="95">
        <f>SUM(D5:D11)</f>
        <v>867</v>
      </c>
      <c r="E12" s="95">
        <f>SUM(E5:E11)</f>
        <v>142</v>
      </c>
      <c r="F12" s="25"/>
      <c r="G12" s="29">
        <f>SUM(G5:G11)</f>
        <v>22737</v>
      </c>
      <c r="H12" s="271">
        <f>VALUE('nicht löschen'!E115)</f>
        <v>21728</v>
      </c>
      <c r="I12" s="268" t="s">
        <v>487</v>
      </c>
    </row>
    <row r="13" spans="1:9" ht="15.75" thickBot="1" x14ac:dyDescent="0.25">
      <c r="A13" s="61" t="s">
        <v>389</v>
      </c>
      <c r="B13" s="36">
        <f>+B12/$G$12</f>
        <v>0.72423802612481858</v>
      </c>
      <c r="C13" s="36">
        <f>+C12/$G$12</f>
        <v>0.23138496723402383</v>
      </c>
      <c r="D13" s="36">
        <f>+D12/$G$12</f>
        <v>3.8131679641113601E-2</v>
      </c>
      <c r="E13" s="36">
        <f>+E12/$G$12</f>
        <v>6.2453270000439815E-3</v>
      </c>
      <c r="F13" s="37"/>
      <c r="G13" s="37"/>
      <c r="H13" s="41"/>
    </row>
    <row r="14" spans="1:9" ht="15.75" thickBot="1" x14ac:dyDescent="0.25">
      <c r="A14" s="24"/>
      <c r="B14" s="24"/>
      <c r="C14" s="24"/>
      <c r="D14" s="24"/>
      <c r="E14" s="24"/>
      <c r="F14" s="24"/>
      <c r="G14" s="24"/>
      <c r="H14" s="24"/>
    </row>
    <row r="15" spans="1:9" ht="16.5" thickBot="1" x14ac:dyDescent="0.3">
      <c r="A15" s="33" t="s">
        <v>369</v>
      </c>
      <c r="B15" s="273" t="s">
        <v>373</v>
      </c>
      <c r="C15" s="273"/>
      <c r="D15" s="273"/>
      <c r="E15" s="273"/>
      <c r="F15" s="32"/>
      <c r="G15" s="82" t="s">
        <v>382</v>
      </c>
      <c r="H15" s="272">
        <f>ROUNDUP(+H12/32,0)</f>
        <v>679</v>
      </c>
    </row>
    <row r="16" spans="1:9" ht="15.75" x14ac:dyDescent="0.25">
      <c r="A16" s="34" t="s">
        <v>368</v>
      </c>
      <c r="B16" s="26" t="s">
        <v>354</v>
      </c>
      <c r="C16" s="26" t="s">
        <v>353</v>
      </c>
      <c r="D16" s="26" t="s">
        <v>463</v>
      </c>
      <c r="E16" s="26" t="s">
        <v>355</v>
      </c>
      <c r="F16" s="24"/>
      <c r="G16" s="46" t="s">
        <v>387</v>
      </c>
      <c r="H16" s="47" t="s">
        <v>388</v>
      </c>
    </row>
    <row r="17" spans="1:8" ht="15" x14ac:dyDescent="0.2">
      <c r="A17" s="35" t="s">
        <v>359</v>
      </c>
      <c r="B17" s="28">
        <f>ROUND(+B5/$H$15-0.499999,0)</f>
        <v>4</v>
      </c>
      <c r="C17" s="28">
        <f>ROUND(+C5/$H$15-0.499999,0)</f>
        <v>0</v>
      </c>
      <c r="D17" s="28">
        <f>ROUND(+D5/$H$15-0.499999,0)</f>
        <v>0</v>
      </c>
      <c r="E17" s="28">
        <f>ROUND(+E5/$H$15-0.499999,0)</f>
        <v>0</v>
      </c>
      <c r="F17" s="24"/>
      <c r="G17" s="27">
        <v>6</v>
      </c>
      <c r="H17" s="45">
        <f>SUM(B17:E17)</f>
        <v>4</v>
      </c>
    </row>
    <row r="18" spans="1:8" ht="15" x14ac:dyDescent="0.2">
      <c r="A18" s="35" t="s">
        <v>360</v>
      </c>
      <c r="B18" s="28">
        <f t="shared" ref="B18:E23" si="1">ROUND(+B6/$H$15-0.499999,0)</f>
        <v>3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24"/>
      <c r="G18" s="27">
        <v>4</v>
      </c>
      <c r="H18" s="45">
        <f t="shared" ref="H18:H23" si="2">SUM(B18:E18)</f>
        <v>3</v>
      </c>
    </row>
    <row r="19" spans="1:8" ht="15" x14ac:dyDescent="0.2">
      <c r="A19" s="35" t="s">
        <v>361</v>
      </c>
      <c r="B19" s="28">
        <f t="shared" si="1"/>
        <v>2</v>
      </c>
      <c r="C19" s="28">
        <f t="shared" si="1"/>
        <v>0</v>
      </c>
      <c r="D19" s="28">
        <f t="shared" si="1"/>
        <v>0</v>
      </c>
      <c r="E19" s="28">
        <f t="shared" si="1"/>
        <v>0</v>
      </c>
      <c r="F19" s="24"/>
      <c r="G19" s="27">
        <v>2</v>
      </c>
      <c r="H19" s="45">
        <f t="shared" si="2"/>
        <v>2</v>
      </c>
    </row>
    <row r="20" spans="1:8" ht="15" x14ac:dyDescent="0.2">
      <c r="A20" s="35" t="s">
        <v>362</v>
      </c>
      <c r="B20" s="28">
        <f t="shared" si="1"/>
        <v>4</v>
      </c>
      <c r="C20" s="28">
        <f t="shared" si="1"/>
        <v>1</v>
      </c>
      <c r="D20" s="28">
        <f t="shared" si="1"/>
        <v>0</v>
      </c>
      <c r="E20" s="28">
        <f t="shared" si="1"/>
        <v>0</v>
      </c>
      <c r="F20" s="24"/>
      <c r="G20" s="27">
        <v>5</v>
      </c>
      <c r="H20" s="45">
        <f t="shared" si="2"/>
        <v>5</v>
      </c>
    </row>
    <row r="21" spans="1:8" ht="15" x14ac:dyDescent="0.2">
      <c r="A21" s="35" t="s">
        <v>363</v>
      </c>
      <c r="B21" s="28">
        <f t="shared" si="1"/>
        <v>5</v>
      </c>
      <c r="C21" s="28">
        <f t="shared" si="1"/>
        <v>1</v>
      </c>
      <c r="D21" s="28">
        <f t="shared" si="1"/>
        <v>0</v>
      </c>
      <c r="E21" s="28">
        <f t="shared" si="1"/>
        <v>0</v>
      </c>
      <c r="F21" s="24"/>
      <c r="G21" s="27">
        <v>7</v>
      </c>
      <c r="H21" s="45">
        <f t="shared" si="2"/>
        <v>6</v>
      </c>
    </row>
    <row r="22" spans="1:8" ht="15" x14ac:dyDescent="0.2">
      <c r="A22" s="35" t="s">
        <v>364</v>
      </c>
      <c r="B22" s="28">
        <f t="shared" si="1"/>
        <v>3</v>
      </c>
      <c r="C22" s="28">
        <f t="shared" si="1"/>
        <v>1</v>
      </c>
      <c r="D22" s="28">
        <f t="shared" si="1"/>
        <v>0</v>
      </c>
      <c r="E22" s="28">
        <f t="shared" si="1"/>
        <v>0</v>
      </c>
      <c r="F22" s="24"/>
      <c r="G22" s="27">
        <v>5</v>
      </c>
      <c r="H22" s="45">
        <f t="shared" si="2"/>
        <v>4</v>
      </c>
    </row>
    <row r="23" spans="1:8" ht="15" x14ac:dyDescent="0.2">
      <c r="A23" s="35" t="s">
        <v>365</v>
      </c>
      <c r="B23" s="28">
        <f t="shared" si="1"/>
        <v>1</v>
      </c>
      <c r="C23" s="28">
        <f t="shared" si="1"/>
        <v>0</v>
      </c>
      <c r="D23" s="28">
        <f t="shared" si="1"/>
        <v>0</v>
      </c>
      <c r="E23" s="28">
        <f t="shared" si="1"/>
        <v>0</v>
      </c>
      <c r="F23" s="24"/>
      <c r="G23" s="27">
        <v>3</v>
      </c>
      <c r="H23" s="45">
        <f t="shared" si="2"/>
        <v>1</v>
      </c>
    </row>
    <row r="24" spans="1:8" ht="16.5" thickBot="1" x14ac:dyDescent="0.3">
      <c r="A24" s="42" t="s">
        <v>366</v>
      </c>
      <c r="B24" s="73">
        <f>SUM(B17:B23)</f>
        <v>22</v>
      </c>
      <c r="C24" s="73">
        <f>SUM(C17:C23)</f>
        <v>3</v>
      </c>
      <c r="D24" s="73">
        <f>SUM(D17:D23)</f>
        <v>0</v>
      </c>
      <c r="E24" s="73">
        <f>SUM(E17:E23)</f>
        <v>0</v>
      </c>
      <c r="F24" s="37"/>
      <c r="G24" s="44">
        <f>SUM(G17:G23)</f>
        <v>32</v>
      </c>
      <c r="H24" s="58">
        <f>SUM(H17:H23)</f>
        <v>25</v>
      </c>
    </row>
    <row r="25" spans="1:8" ht="15.75" thickBot="1" x14ac:dyDescent="0.25">
      <c r="A25" s="24"/>
      <c r="B25" s="24"/>
      <c r="C25" s="24"/>
      <c r="D25" s="24"/>
      <c r="E25" s="24"/>
      <c r="F25" s="24"/>
      <c r="G25" s="24"/>
      <c r="H25" s="24"/>
    </row>
    <row r="26" spans="1:8" ht="15" x14ac:dyDescent="0.2">
      <c r="A26" s="33" t="s">
        <v>370</v>
      </c>
      <c r="B26" s="32"/>
      <c r="C26" s="32"/>
      <c r="D26" s="32"/>
      <c r="E26" s="32"/>
      <c r="F26" s="32"/>
      <c r="G26" s="32"/>
      <c r="H26" s="38"/>
    </row>
    <row r="27" spans="1:8" ht="15.75" x14ac:dyDescent="0.25">
      <c r="A27" s="48" t="s">
        <v>371</v>
      </c>
      <c r="B27" s="24"/>
      <c r="C27" s="24"/>
      <c r="D27" s="24"/>
      <c r="E27" s="24"/>
      <c r="F27" s="24"/>
      <c r="G27" s="24"/>
      <c r="H27" s="39"/>
    </row>
    <row r="28" spans="1:8" ht="15.75" x14ac:dyDescent="0.25">
      <c r="A28" s="34" t="s">
        <v>368</v>
      </c>
      <c r="B28" s="26" t="s">
        <v>354</v>
      </c>
      <c r="C28" s="26" t="s">
        <v>353</v>
      </c>
      <c r="D28" s="26" t="s">
        <v>463</v>
      </c>
      <c r="E28" s="26" t="s">
        <v>355</v>
      </c>
      <c r="F28" s="24"/>
      <c r="G28" s="27" t="s">
        <v>377</v>
      </c>
      <c r="H28" s="39"/>
    </row>
    <row r="29" spans="1:8" ht="15" x14ac:dyDescent="0.2">
      <c r="A29" s="35" t="s">
        <v>359</v>
      </c>
      <c r="B29" s="28">
        <f>IF(B13&gt;5%,B5-($H$15*B17),0)</f>
        <v>353</v>
      </c>
      <c r="C29" s="28">
        <f>IF(C13&gt;5%,C5-($H$15*C17),0)</f>
        <v>572</v>
      </c>
      <c r="D29" s="28">
        <f>IF(D13&gt;5%,D5-($H$15*D17),0)</f>
        <v>0</v>
      </c>
      <c r="E29" s="28">
        <f>IF(E13&gt;5%,E5-($H$15*E17),0)</f>
        <v>0</v>
      </c>
      <c r="F29" s="24"/>
      <c r="G29" s="27">
        <f>+G17-H17</f>
        <v>2</v>
      </c>
      <c r="H29" s="39"/>
    </row>
    <row r="30" spans="1:8" ht="15" x14ac:dyDescent="0.2">
      <c r="A30" s="35" t="s">
        <v>360</v>
      </c>
      <c r="B30" s="28">
        <f>IF(B13&gt;5%,B6-($H$15*B18),0)</f>
        <v>266</v>
      </c>
      <c r="C30" s="28">
        <f>IF(C13&gt;5%,C6-($H$15*C18),0)</f>
        <v>483</v>
      </c>
      <c r="D30" s="28">
        <f>IF(D13&gt;5%,D6-($H$15*D18),0)</f>
        <v>0</v>
      </c>
      <c r="E30" s="28">
        <f>IF(E13&gt;5%,E6-($H$15*E18),0)</f>
        <v>0</v>
      </c>
      <c r="F30" s="24"/>
      <c r="G30" s="27">
        <f t="shared" ref="G30:G35" si="3">+G18-H18</f>
        <v>1</v>
      </c>
      <c r="H30" s="39"/>
    </row>
    <row r="31" spans="1:8" ht="15" x14ac:dyDescent="0.2">
      <c r="A31" s="35" t="s">
        <v>361</v>
      </c>
      <c r="B31" s="28">
        <f>IF(B13&gt;5%,B7-($H$15*B19),0)</f>
        <v>0</v>
      </c>
      <c r="C31" s="28">
        <f>IF(C13&gt;5%,C7-($H$15*C19),0)</f>
        <v>446</v>
      </c>
      <c r="D31" s="28">
        <f>IF(D13&gt;5%,D7-($H$15*D19),0)</f>
        <v>0</v>
      </c>
      <c r="E31" s="28">
        <f>IF(E13&gt;5%,E7-($H$15*E19),0)</f>
        <v>0</v>
      </c>
      <c r="F31" s="24"/>
      <c r="G31" s="27">
        <f t="shared" si="3"/>
        <v>0</v>
      </c>
      <c r="H31" s="39"/>
    </row>
    <row r="32" spans="1:8" ht="15" x14ac:dyDescent="0.2">
      <c r="A32" s="35" t="s">
        <v>362</v>
      </c>
      <c r="B32" s="28">
        <f>IF(B13&gt;5%,B8-($H$15*B20),0)</f>
        <v>448</v>
      </c>
      <c r="C32" s="28">
        <f>IF(C13&gt;5%,C8-($H$15*C20),0)</f>
        <v>345</v>
      </c>
      <c r="D32" s="28">
        <f>IF(D13&gt;5%,D8-($H$15*D20),0)</f>
        <v>0</v>
      </c>
      <c r="E32" s="28">
        <f>IF(E13&gt;5%,E8-($H$15*E20),0)</f>
        <v>0</v>
      </c>
      <c r="F32" s="24"/>
      <c r="G32" s="27">
        <f t="shared" si="3"/>
        <v>0</v>
      </c>
      <c r="H32" s="39"/>
    </row>
    <row r="33" spans="1:8" ht="15" x14ac:dyDescent="0.2">
      <c r="A33" s="35" t="s">
        <v>363</v>
      </c>
      <c r="B33" s="28">
        <f>IF(B13&gt;5%,B9-($H$15*B21),0)</f>
        <v>91</v>
      </c>
      <c r="C33" s="28">
        <f>IF(C13&gt;5%,C9-($H$15*C21),0)</f>
        <v>610</v>
      </c>
      <c r="D33" s="28">
        <f>IF(D13&gt;5%,D9-($H$15*D21),0)</f>
        <v>0</v>
      </c>
      <c r="E33" s="28">
        <f>IF(E13&gt;5%,E9-($H$15*E21),0)</f>
        <v>0</v>
      </c>
      <c r="F33" s="24"/>
      <c r="G33" s="27">
        <f t="shared" si="3"/>
        <v>1</v>
      </c>
      <c r="H33" s="49" t="s">
        <v>376</v>
      </c>
    </row>
    <row r="34" spans="1:8" ht="15" x14ac:dyDescent="0.2">
      <c r="A34" s="35" t="s">
        <v>364</v>
      </c>
      <c r="B34" s="28">
        <f>IF(B13&gt;5%,B10-($H$15*B22),0)</f>
        <v>87</v>
      </c>
      <c r="C34" s="28">
        <f>IF(C13&gt;5%,C10-($H$15*C22),0)</f>
        <v>216</v>
      </c>
      <c r="D34" s="28">
        <f>IF(D13&gt;5%,D10-($H$15*D22),0)</f>
        <v>0</v>
      </c>
      <c r="E34" s="28">
        <f>IF(E13&gt;5%,E10-($H$15*E22),0)</f>
        <v>0</v>
      </c>
      <c r="F34" s="24"/>
      <c r="G34" s="27">
        <f t="shared" si="3"/>
        <v>1</v>
      </c>
      <c r="H34" s="49" t="s">
        <v>378</v>
      </c>
    </row>
    <row r="35" spans="1:8" ht="15" x14ac:dyDescent="0.2">
      <c r="A35" s="35" t="s">
        <v>365</v>
      </c>
      <c r="B35" s="28">
        <f>IF(B13&gt;5%,B11-($H$15*B23),0)</f>
        <v>284</v>
      </c>
      <c r="C35" s="28">
        <f>IF(C13&gt;5%,C11-($H$15*C23),0)</f>
        <v>552</v>
      </c>
      <c r="D35" s="28">
        <f>IF(D13&gt;5%,D11-($H$15*D23),0)</f>
        <v>0</v>
      </c>
      <c r="E35" s="28">
        <f>IF(E13&gt;5%,E11-($H$15*E23),0)</f>
        <v>0</v>
      </c>
      <c r="F35" s="24"/>
      <c r="G35" s="27">
        <f t="shared" si="3"/>
        <v>2</v>
      </c>
      <c r="H35" s="49" t="s">
        <v>379</v>
      </c>
    </row>
    <row r="36" spans="1:8" ht="16.5" thickBot="1" x14ac:dyDescent="0.3">
      <c r="A36" s="42" t="s">
        <v>366</v>
      </c>
      <c r="B36" s="43">
        <f>SUM(B29:B35)</f>
        <v>1529</v>
      </c>
      <c r="C36" s="43">
        <f>SUM(C29:C35)</f>
        <v>3224</v>
      </c>
      <c r="D36" s="43">
        <f>SUM(D29:D35)</f>
        <v>0</v>
      </c>
      <c r="E36" s="43">
        <f>SUM(E29:E35)</f>
        <v>0</v>
      </c>
      <c r="F36" s="37"/>
      <c r="G36" s="57">
        <f>SUM(G29:G35)</f>
        <v>7</v>
      </c>
      <c r="H36" s="64">
        <f>VALUE('nicht lösch'!D43)</f>
        <v>644.79999999999995</v>
      </c>
    </row>
    <row r="37" spans="1:8" ht="15" x14ac:dyDescent="0.2">
      <c r="A37" s="24"/>
      <c r="B37" s="24"/>
      <c r="C37" s="24"/>
      <c r="D37" s="24"/>
      <c r="E37" s="24"/>
      <c r="F37" s="24"/>
      <c r="G37" s="24"/>
      <c r="H37" s="24"/>
    </row>
    <row r="38" spans="1:8" ht="15.75" thickBot="1" x14ac:dyDescent="0.25">
      <c r="A38" s="24"/>
      <c r="B38" s="24"/>
      <c r="C38" s="24"/>
      <c r="D38" s="24"/>
      <c r="E38" s="24"/>
      <c r="F38" s="24"/>
      <c r="G38" s="24"/>
      <c r="H38" s="24"/>
    </row>
    <row r="39" spans="1:8" ht="15.75" x14ac:dyDescent="0.25">
      <c r="A39" s="52" t="s">
        <v>374</v>
      </c>
      <c r="B39" s="51" t="s">
        <v>354</v>
      </c>
      <c r="C39" s="51" t="s">
        <v>353</v>
      </c>
      <c r="D39" s="26" t="s">
        <v>463</v>
      </c>
      <c r="E39" s="51" t="s">
        <v>355</v>
      </c>
      <c r="F39" s="32"/>
      <c r="G39" s="38"/>
      <c r="H39" s="24"/>
    </row>
    <row r="40" spans="1:8" ht="15" x14ac:dyDescent="0.2">
      <c r="A40" s="35"/>
      <c r="B40" s="27"/>
      <c r="C40" s="27"/>
      <c r="D40" s="27"/>
      <c r="E40" s="27"/>
      <c r="F40" s="24"/>
      <c r="G40" s="39"/>
      <c r="H40" s="62" t="s">
        <v>390</v>
      </c>
    </row>
    <row r="41" spans="1:8" ht="15.75" x14ac:dyDescent="0.25">
      <c r="A41" s="53" t="s">
        <v>380</v>
      </c>
      <c r="B41" s="28">
        <f>+B24</f>
        <v>22</v>
      </c>
      <c r="C41" s="28">
        <f>+C24</f>
        <v>3</v>
      </c>
      <c r="D41" s="28">
        <f>+D24</f>
        <v>0</v>
      </c>
      <c r="E41" s="28">
        <f>+E24</f>
        <v>0</v>
      </c>
      <c r="F41" s="24"/>
      <c r="G41" s="54">
        <f>SUM(B41:E41)</f>
        <v>25</v>
      </c>
      <c r="H41" s="2" t="s">
        <v>391</v>
      </c>
    </row>
    <row r="42" spans="1:8" ht="15.75" x14ac:dyDescent="0.25">
      <c r="A42" s="53" t="s">
        <v>381</v>
      </c>
      <c r="B42" s="50">
        <f>ROUND(+B36/$H$36-0.499999,0)</f>
        <v>2</v>
      </c>
      <c r="C42" s="50">
        <f>(ROUND(+C36/$H$36-0.499999,0))</f>
        <v>5</v>
      </c>
      <c r="D42" s="50">
        <f>ROUND(+D36/$H$36-0.499999,0)</f>
        <v>0</v>
      </c>
      <c r="E42" s="50">
        <f>ROUND(+E36/$H$36-0.499999,0)</f>
        <v>0</v>
      </c>
      <c r="F42" s="24"/>
      <c r="G42" s="54">
        <f>SUM(B42:E42)</f>
        <v>7</v>
      </c>
      <c r="H42" s="63">
        <f>VALUE(Eingabe2018!K4)</f>
        <v>0.37886262022998368</v>
      </c>
    </row>
    <row r="43" spans="1:8" ht="16.5" thickBot="1" x14ac:dyDescent="0.3">
      <c r="A43" s="59" t="s">
        <v>375</v>
      </c>
      <c r="B43" s="60">
        <f>SUM(B41:B42)</f>
        <v>24</v>
      </c>
      <c r="C43" s="60">
        <f>SUM(C41:C42)</f>
        <v>8</v>
      </c>
      <c r="D43" s="60">
        <f>SUM(D41:D42)</f>
        <v>0</v>
      </c>
      <c r="E43" s="60">
        <f>SUM(E41:E42)</f>
        <v>0</v>
      </c>
      <c r="F43" s="37"/>
      <c r="G43" s="55">
        <f>SUM(G41:G42)</f>
        <v>32</v>
      </c>
      <c r="H43" s="24"/>
    </row>
  </sheetData>
  <mergeCells count="2">
    <mergeCell ref="B15:E15"/>
    <mergeCell ref="A1:H1"/>
  </mergeCells>
  <phoneticPr fontId="0" type="noConversion"/>
  <pageMargins left="1.5748031496062993" right="0.39370078740157483" top="0.39370078740157483" bottom="0.39370078740157483" header="0.11811023622047245" footer="0.11811023622047245"/>
  <pageSetup paperSize="9" scale="73" orientation="landscape" r:id="rId1"/>
  <headerFooter alignWithMargins="0">
    <oddFooter>&amp;L&amp;"Arial Narrow,Standard"&amp;8erstellt vom Amt der Bgld. Landesregierung, Abteilung 4, Ländliche Entwicklung, Agrarwesen und Naturschutz&amp;R&amp;"Arial Narrow,Standard"&amp;8&amp;D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F0"/>
  </sheetPr>
  <dimension ref="A1:K14"/>
  <sheetViews>
    <sheetView zoomScale="75" workbookViewId="0">
      <selection activeCell="H15" sqref="H15"/>
    </sheetView>
  </sheetViews>
  <sheetFormatPr baseColWidth="10" defaultRowHeight="12.75" x14ac:dyDescent="0.2"/>
  <cols>
    <col min="1" max="1" width="19" customWidth="1"/>
    <col min="2" max="2" width="14.7109375" bestFit="1" customWidth="1"/>
    <col min="3" max="3" width="15.7109375" bestFit="1" customWidth="1"/>
    <col min="4" max="5" width="10.7109375" customWidth="1"/>
    <col min="6" max="9" width="9.7109375" customWidth="1"/>
  </cols>
  <sheetData>
    <row r="1" spans="1:11" ht="15" x14ac:dyDescent="0.2">
      <c r="A1" s="84" t="s">
        <v>474</v>
      </c>
      <c r="B1" s="84"/>
      <c r="C1" s="84"/>
      <c r="D1" s="84"/>
      <c r="E1" s="84"/>
      <c r="F1" s="84"/>
      <c r="G1" s="84"/>
      <c r="H1" s="84"/>
      <c r="I1" s="84"/>
    </row>
    <row r="2" spans="1:11" ht="15.75" x14ac:dyDescent="0.25">
      <c r="A2" s="85" t="s">
        <v>401</v>
      </c>
      <c r="B2" s="86" t="s">
        <v>383</v>
      </c>
      <c r="C2" s="86" t="s">
        <v>400</v>
      </c>
      <c r="D2" s="86" t="s">
        <v>385</v>
      </c>
      <c r="E2" s="86" t="s">
        <v>386</v>
      </c>
      <c r="F2" s="87" t="s">
        <v>354</v>
      </c>
      <c r="G2" s="87" t="s">
        <v>353</v>
      </c>
      <c r="H2" s="87" t="s">
        <v>463</v>
      </c>
      <c r="I2" s="87" t="s">
        <v>439</v>
      </c>
    </row>
    <row r="3" spans="1:11" ht="15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11" ht="15.75" x14ac:dyDescent="0.25">
      <c r="A4" s="88" t="s">
        <v>402</v>
      </c>
      <c r="B4" s="89">
        <v>0</v>
      </c>
      <c r="C4" s="163">
        <f t="shared" ref="C4:I4" si="0">SUM(C6:C12)</f>
        <v>0</v>
      </c>
      <c r="D4" s="163">
        <f t="shared" si="0"/>
        <v>0</v>
      </c>
      <c r="E4" s="163">
        <f t="shared" si="0"/>
        <v>0</v>
      </c>
      <c r="F4" s="163">
        <f t="shared" si="0"/>
        <v>0</v>
      </c>
      <c r="G4" s="163">
        <f t="shared" si="0"/>
        <v>0</v>
      </c>
      <c r="H4" s="163">
        <f t="shared" si="0"/>
        <v>0</v>
      </c>
      <c r="I4" s="163">
        <f t="shared" si="0"/>
        <v>0</v>
      </c>
      <c r="J4" t="str">
        <f>IF(E4=+F4+G4+H4+I4,"",FALSE)</f>
        <v/>
      </c>
    </row>
    <row r="5" spans="1:11" ht="15" x14ac:dyDescent="0.2">
      <c r="A5" s="27"/>
      <c r="B5" s="27"/>
      <c r="C5" s="27"/>
      <c r="D5" s="27"/>
      <c r="E5" s="27"/>
      <c r="F5" s="90" t="e">
        <f>+F4/$E$4</f>
        <v>#DIV/0!</v>
      </c>
      <c r="G5" s="90" t="e">
        <f>+G4/$E$4</f>
        <v>#DIV/0!</v>
      </c>
      <c r="H5" s="90" t="e">
        <f>+H4/$E$4</f>
        <v>#DIV/0!</v>
      </c>
      <c r="I5" s="90" t="e">
        <f>+I4/$E$4</f>
        <v>#DIV/0!</v>
      </c>
    </row>
    <row r="6" spans="1:11" ht="15" x14ac:dyDescent="0.2">
      <c r="A6" s="178" t="s">
        <v>393</v>
      </c>
      <c r="B6" s="175">
        <v>174</v>
      </c>
      <c r="C6" s="175"/>
      <c r="D6" s="175"/>
      <c r="E6" s="162">
        <f t="shared" ref="E6:E12" si="1">+C6-D6</f>
        <v>0</v>
      </c>
      <c r="F6" s="175"/>
      <c r="G6" s="175"/>
      <c r="H6" s="27"/>
      <c r="I6" s="27"/>
      <c r="J6" t="str">
        <f t="shared" ref="J6:J12" si="2">IF(E6=+F6+G6+H6+I6,"",FALSE)</f>
        <v/>
      </c>
      <c r="K6">
        <f>I6+H6+G6+F6-E6</f>
        <v>0</v>
      </c>
    </row>
    <row r="7" spans="1:11" ht="15" x14ac:dyDescent="0.2">
      <c r="A7" s="178" t="s">
        <v>398</v>
      </c>
      <c r="B7" s="175">
        <v>156</v>
      </c>
      <c r="C7" s="175"/>
      <c r="D7" s="175"/>
      <c r="E7" s="162">
        <f t="shared" si="1"/>
        <v>0</v>
      </c>
      <c r="F7" s="175"/>
      <c r="G7" s="175"/>
      <c r="H7" s="27"/>
      <c r="I7" s="27"/>
      <c r="J7" t="str">
        <f t="shared" si="2"/>
        <v/>
      </c>
      <c r="K7">
        <f t="shared" ref="K7:K12" si="3">I7+H7+G7+F7-E7</f>
        <v>0</v>
      </c>
    </row>
    <row r="8" spans="1:11" ht="15" x14ac:dyDescent="0.2">
      <c r="A8" s="178" t="s">
        <v>399</v>
      </c>
      <c r="B8" s="175">
        <v>104</v>
      </c>
      <c r="C8" s="175"/>
      <c r="D8" s="175"/>
      <c r="E8" s="162">
        <f t="shared" si="1"/>
        <v>0</v>
      </c>
      <c r="F8" s="175"/>
      <c r="G8" s="175"/>
      <c r="H8" s="27"/>
      <c r="I8" s="27"/>
      <c r="J8" t="str">
        <f t="shared" si="2"/>
        <v/>
      </c>
      <c r="K8">
        <f t="shared" si="3"/>
        <v>0</v>
      </c>
    </row>
    <row r="9" spans="1:11" ht="15" x14ac:dyDescent="0.2">
      <c r="A9" s="178" t="s">
        <v>395</v>
      </c>
      <c r="B9" s="175">
        <v>87</v>
      </c>
      <c r="C9" s="175"/>
      <c r="D9" s="175"/>
      <c r="E9" s="162">
        <f t="shared" si="1"/>
        <v>0</v>
      </c>
      <c r="F9" s="175"/>
      <c r="G9" s="175"/>
      <c r="H9" s="27"/>
      <c r="I9" s="27"/>
      <c r="J9" t="str">
        <f t="shared" si="2"/>
        <v/>
      </c>
      <c r="K9">
        <f t="shared" si="3"/>
        <v>0</v>
      </c>
    </row>
    <row r="10" spans="1:11" ht="15" x14ac:dyDescent="0.2">
      <c r="A10" s="178" t="s">
        <v>394</v>
      </c>
      <c r="B10" s="175">
        <v>224</v>
      </c>
      <c r="C10" s="175"/>
      <c r="D10" s="175"/>
      <c r="E10" s="162">
        <f t="shared" si="1"/>
        <v>0</v>
      </c>
      <c r="F10" s="175"/>
      <c r="G10" s="175"/>
      <c r="H10" s="27"/>
      <c r="I10" s="27"/>
      <c r="J10" t="str">
        <f t="shared" si="2"/>
        <v/>
      </c>
      <c r="K10">
        <f t="shared" si="3"/>
        <v>0</v>
      </c>
    </row>
    <row r="11" spans="1:11" ht="15" x14ac:dyDescent="0.2">
      <c r="A11" s="178" t="s">
        <v>396</v>
      </c>
      <c r="B11" s="175">
        <v>248</v>
      </c>
      <c r="C11" s="175"/>
      <c r="D11" s="175"/>
      <c r="E11" s="162">
        <f t="shared" si="1"/>
        <v>0</v>
      </c>
      <c r="F11" s="175"/>
      <c r="G11" s="175"/>
      <c r="H11" s="27"/>
      <c r="I11" s="27"/>
      <c r="J11" t="str">
        <f t="shared" si="2"/>
        <v/>
      </c>
      <c r="K11">
        <f t="shared" si="3"/>
        <v>0</v>
      </c>
    </row>
    <row r="12" spans="1:11" ht="15" x14ac:dyDescent="0.2">
      <c r="A12" s="178" t="s">
        <v>397</v>
      </c>
      <c r="B12" s="175">
        <v>203</v>
      </c>
      <c r="C12" s="175"/>
      <c r="D12" s="175"/>
      <c r="E12" s="162">
        <f t="shared" si="1"/>
        <v>0</v>
      </c>
      <c r="F12" s="175"/>
      <c r="G12" s="175"/>
      <c r="H12" s="27"/>
      <c r="I12" s="27"/>
      <c r="J12" t="str">
        <f t="shared" si="2"/>
        <v/>
      </c>
      <c r="K12">
        <f t="shared" si="3"/>
        <v>0</v>
      </c>
    </row>
    <row r="14" spans="1:11" ht="15" x14ac:dyDescent="0.2">
      <c r="A14" s="172" t="s">
        <v>468</v>
      </c>
      <c r="B14">
        <f>SUM(B6:B13)</f>
        <v>1196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>
    <oddFooter>&amp;L&amp;"Arial Narrow,Standard"&amp;8erstellt vom Amt der Bgld. Landesregierung, Abteilung 4a, Agrar- und Veterinärwesen&amp;C&amp;"Arial Narrow,Standard"&amp;8&amp;F, &amp;A&amp;R&amp;"Arial Narrow,Standard"&amp;8&amp;D,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="110" zoomScaleNormal="110" workbookViewId="0">
      <selection activeCell="D13" sqref="D13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FF00"/>
  </sheetPr>
  <dimension ref="B1:AM246"/>
  <sheetViews>
    <sheetView showGridLines="0" topLeftCell="D1" zoomScale="110" zoomScaleNormal="110" zoomScaleSheetLayoutView="25" workbookViewId="0">
      <pane ySplit="3" topLeftCell="A184" activePane="bottomLeft" state="frozen"/>
      <selection activeCell="M9" sqref="M9"/>
      <selection pane="bottomLeft" activeCell="X188" sqref="X188"/>
    </sheetView>
  </sheetViews>
  <sheetFormatPr baseColWidth="10" defaultRowHeight="16.5" x14ac:dyDescent="0.3"/>
  <cols>
    <col min="1" max="1" width="1.7109375" style="110" customWidth="1"/>
    <col min="2" max="2" width="15" style="110" bestFit="1" customWidth="1"/>
    <col min="3" max="3" width="6" style="110" bestFit="1" customWidth="1"/>
    <col min="4" max="4" width="30.140625" style="110" bestFit="1" customWidth="1"/>
    <col min="5" max="5" width="7.140625" style="110" bestFit="1" customWidth="1"/>
    <col min="6" max="7" width="5.85546875" style="110" customWidth="1"/>
    <col min="8" max="8" width="8.7109375" style="110" bestFit="1" customWidth="1"/>
    <col min="9" max="10" width="5.85546875" style="110" customWidth="1"/>
    <col min="11" max="11" width="6.140625" style="110" customWidth="1"/>
    <col min="12" max="12" width="10.140625" style="110" bestFit="1" customWidth="1"/>
    <col min="13" max="15" width="8.28515625" style="110" customWidth="1"/>
    <col min="16" max="18" width="5.85546875" style="110" customWidth="1"/>
    <col min="19" max="19" width="10.5703125" style="110" bestFit="1" customWidth="1"/>
    <col min="20" max="21" width="5.85546875" style="110" customWidth="1"/>
    <col min="22" max="22" width="6.42578125" style="110" customWidth="1"/>
    <col min="23" max="23" width="10.5703125" style="110" bestFit="1" customWidth="1"/>
    <col min="24" max="24" width="5.85546875" style="110" customWidth="1"/>
    <col min="25" max="25" width="8.5703125" style="110" bestFit="1" customWidth="1"/>
    <col min="26" max="26" width="5.85546875" style="110" customWidth="1"/>
    <col min="27" max="27" width="9.42578125" style="110" bestFit="1" customWidth="1"/>
    <col min="28" max="28" width="5.85546875" style="110" customWidth="1"/>
    <col min="29" max="29" width="7.85546875" style="110" bestFit="1" customWidth="1"/>
    <col min="30" max="30" width="5.85546875" style="110" customWidth="1"/>
    <col min="31" max="31" width="9.42578125" style="110" bestFit="1" customWidth="1"/>
    <col min="32" max="32" width="5.85546875" style="110" customWidth="1"/>
    <col min="33" max="33" width="8.42578125" style="110" bestFit="1" customWidth="1"/>
    <col min="34" max="34" width="5.85546875" style="110" customWidth="1"/>
    <col min="35" max="35" width="9" style="110" bestFit="1" customWidth="1"/>
    <col min="36" max="38" width="5.85546875" style="110" customWidth="1"/>
    <col min="39" max="39" width="8.42578125" style="110" bestFit="1" customWidth="1"/>
    <col min="40" max="16384" width="11.42578125" style="110"/>
  </cols>
  <sheetData>
    <row r="1" spans="2:39" ht="4.5" customHeight="1" thickBot="1" x14ac:dyDescent="0.35"/>
    <row r="2" spans="2:39" s="112" customFormat="1" x14ac:dyDescent="0.3">
      <c r="B2" s="287" t="s">
        <v>442</v>
      </c>
      <c r="C2" s="287" t="s">
        <v>0</v>
      </c>
      <c r="D2" s="289" t="s">
        <v>1</v>
      </c>
      <c r="E2" s="280" t="s">
        <v>383</v>
      </c>
      <c r="F2" s="281"/>
      <c r="G2" s="281"/>
      <c r="H2" s="282"/>
      <c r="I2" s="280" t="s">
        <v>384</v>
      </c>
      <c r="J2" s="281"/>
      <c r="K2" s="281"/>
      <c r="L2" s="282"/>
      <c r="M2" s="280" t="s">
        <v>390</v>
      </c>
      <c r="N2" s="281"/>
      <c r="O2" s="281"/>
      <c r="P2" s="280" t="s">
        <v>385</v>
      </c>
      <c r="Q2" s="281"/>
      <c r="R2" s="281"/>
      <c r="S2" s="282"/>
      <c r="T2" s="283" t="s">
        <v>386</v>
      </c>
      <c r="U2" s="281"/>
      <c r="V2" s="281"/>
      <c r="W2" s="284"/>
      <c r="X2" s="280" t="s">
        <v>354</v>
      </c>
      <c r="Y2" s="281"/>
      <c r="Z2" s="281"/>
      <c r="AA2" s="282"/>
      <c r="AB2" s="283" t="s">
        <v>353</v>
      </c>
      <c r="AC2" s="281"/>
      <c r="AD2" s="281"/>
      <c r="AE2" s="284"/>
      <c r="AF2" s="280" t="s">
        <v>463</v>
      </c>
      <c r="AG2" s="281"/>
      <c r="AH2" s="281"/>
      <c r="AI2" s="284"/>
      <c r="AJ2" s="280" t="s">
        <v>355</v>
      </c>
      <c r="AK2" s="281"/>
      <c r="AL2" s="281"/>
      <c r="AM2" s="282"/>
    </row>
    <row r="3" spans="2:39" s="128" customFormat="1" x14ac:dyDescent="0.3">
      <c r="B3" s="288"/>
      <c r="C3" s="288"/>
      <c r="D3" s="290"/>
      <c r="E3" s="179">
        <v>2013</v>
      </c>
      <c r="F3" s="180">
        <v>2018</v>
      </c>
      <c r="G3" s="180" t="s">
        <v>445</v>
      </c>
      <c r="H3" s="182" t="s">
        <v>450</v>
      </c>
      <c r="I3" s="179">
        <v>2013</v>
      </c>
      <c r="J3" s="180">
        <v>2018</v>
      </c>
      <c r="K3" s="180" t="s">
        <v>445</v>
      </c>
      <c r="L3" s="182" t="s">
        <v>450</v>
      </c>
      <c r="M3" s="179">
        <v>2013</v>
      </c>
      <c r="N3" s="180">
        <v>2018</v>
      </c>
      <c r="O3" s="180" t="s">
        <v>445</v>
      </c>
      <c r="P3" s="179">
        <v>2013</v>
      </c>
      <c r="Q3" s="180">
        <v>2018</v>
      </c>
      <c r="R3" s="180"/>
      <c r="S3" s="182"/>
      <c r="T3" s="179">
        <v>2013</v>
      </c>
      <c r="U3" s="180">
        <v>2018</v>
      </c>
      <c r="V3" s="180"/>
      <c r="W3" s="184"/>
      <c r="X3" s="179">
        <v>2013</v>
      </c>
      <c r="Y3" s="181">
        <v>20.13</v>
      </c>
      <c r="Z3" s="180">
        <v>2018</v>
      </c>
      <c r="AA3" s="183">
        <v>20.18</v>
      </c>
      <c r="AB3" s="179">
        <v>2013</v>
      </c>
      <c r="AC3" s="181">
        <v>20.13</v>
      </c>
      <c r="AD3" s="180">
        <v>2018</v>
      </c>
      <c r="AE3" s="183">
        <v>20.18</v>
      </c>
      <c r="AF3" s="179">
        <v>2013</v>
      </c>
      <c r="AG3" s="181">
        <v>20.13</v>
      </c>
      <c r="AH3" s="180">
        <v>2018</v>
      </c>
      <c r="AI3" s="186">
        <v>20.18</v>
      </c>
      <c r="AJ3" s="179">
        <v>2013</v>
      </c>
      <c r="AK3" s="181">
        <v>20.13</v>
      </c>
      <c r="AL3" s="180">
        <v>2018</v>
      </c>
      <c r="AM3" s="183">
        <v>20.18</v>
      </c>
    </row>
    <row r="4" spans="2:39" x14ac:dyDescent="0.3">
      <c r="B4" s="111" t="s">
        <v>449</v>
      </c>
      <c r="C4" s="185">
        <v>10101</v>
      </c>
      <c r="D4" s="113" t="s">
        <v>12</v>
      </c>
      <c r="E4" s="114">
        <v>1152</v>
      </c>
      <c r="F4" s="115">
        <f>Eingabe2018!C14</f>
        <v>1147</v>
      </c>
      <c r="G4" s="121">
        <f>F4-E4</f>
        <v>-5</v>
      </c>
      <c r="H4" s="120">
        <f>(F4/E4)-100%</f>
        <v>-4.3402777777777901E-3</v>
      </c>
      <c r="I4" s="116">
        <v>405</v>
      </c>
      <c r="J4" s="115">
        <f>Eingabe2018!D14</f>
        <v>391</v>
      </c>
      <c r="K4" s="121">
        <f>J4-I4</f>
        <v>-14</v>
      </c>
      <c r="L4" s="120">
        <f>(J4/I4)-100%</f>
        <v>-3.4567901234567877E-2</v>
      </c>
      <c r="M4" s="122">
        <f>I4/E4</f>
        <v>0.3515625</v>
      </c>
      <c r="N4" s="123">
        <f>J4/F4</f>
        <v>0.34088927637314737</v>
      </c>
      <c r="O4" s="103">
        <f>N4-M4</f>
        <v>-1.0673223626852635E-2</v>
      </c>
      <c r="P4" s="114">
        <v>8</v>
      </c>
      <c r="Q4" s="115">
        <f>Eingabe2018!E14</f>
        <v>5</v>
      </c>
      <c r="R4" s="121">
        <f>Q4-P4</f>
        <v>-3</v>
      </c>
      <c r="S4" s="120">
        <f>(Q4/P4)-100%</f>
        <v>-0.375</v>
      </c>
      <c r="T4" s="116">
        <v>397</v>
      </c>
      <c r="U4" s="115">
        <f>Eingabe2018!F14</f>
        <v>386</v>
      </c>
      <c r="V4" s="121">
        <f>U4-T4</f>
        <v>-11</v>
      </c>
      <c r="W4" s="120">
        <f>(U4/T4)-100%</f>
        <v>-2.7707808564231717E-2</v>
      </c>
      <c r="X4" s="114">
        <v>365</v>
      </c>
      <c r="Y4" s="123">
        <f>X4/T4</f>
        <v>0.91939546599496225</v>
      </c>
      <c r="Z4" s="115">
        <f>Eingabe2018!G14</f>
        <v>338</v>
      </c>
      <c r="AA4" s="129">
        <f>Z4/U4</f>
        <v>0.87564766839378239</v>
      </c>
      <c r="AB4" s="116">
        <v>32</v>
      </c>
      <c r="AC4" s="123">
        <f>AB4/T4</f>
        <v>8.0604534005037781E-2</v>
      </c>
      <c r="AD4" s="115">
        <f>Eingabe2018!H14</f>
        <v>27</v>
      </c>
      <c r="AE4" s="123">
        <f>AD4/U4</f>
        <v>6.9948186528497408E-2</v>
      </c>
      <c r="AF4" s="114">
        <v>0</v>
      </c>
      <c r="AG4" s="123">
        <f>AF4/T4</f>
        <v>0</v>
      </c>
      <c r="AH4" s="115">
        <f>Eingabe2018!I14</f>
        <v>21</v>
      </c>
      <c r="AI4" s="187">
        <f>AH4/U4</f>
        <v>5.4404145077720206E-2</v>
      </c>
      <c r="AJ4" s="119">
        <v>0</v>
      </c>
      <c r="AK4" s="123">
        <f>AJ4/T4</f>
        <v>0</v>
      </c>
      <c r="AL4" s="115">
        <f>Eingabe2018!J14</f>
        <v>0</v>
      </c>
      <c r="AM4" s="129">
        <f>AL4/U4</f>
        <v>0</v>
      </c>
    </row>
    <row r="5" spans="2:39" x14ac:dyDescent="0.3">
      <c r="B5" s="111" t="s">
        <v>449</v>
      </c>
      <c r="C5" s="185">
        <v>10201</v>
      </c>
      <c r="D5" s="113" t="s">
        <v>14</v>
      </c>
      <c r="E5" s="114">
        <v>188</v>
      </c>
      <c r="F5" s="115">
        <f>Eingabe2018!C15</f>
        <v>190</v>
      </c>
      <c r="G5" s="121">
        <f t="shared" ref="G5:G68" si="0">F5-E5</f>
        <v>2</v>
      </c>
      <c r="H5" s="120">
        <f t="shared" ref="H5:H68" si="1">(F5/E5)-100%</f>
        <v>1.0638297872340496E-2</v>
      </c>
      <c r="I5" s="116">
        <v>96</v>
      </c>
      <c r="J5" s="115">
        <f>Eingabe2018!D15</f>
        <v>76</v>
      </c>
      <c r="K5" s="121">
        <f t="shared" ref="K5:K68" si="2">J5-I5</f>
        <v>-20</v>
      </c>
      <c r="L5" s="120">
        <f t="shared" ref="L5:L68" si="3">(J5/I5)-100%</f>
        <v>-0.20833333333333337</v>
      </c>
      <c r="M5" s="122">
        <f t="shared" ref="M5:M68" si="4">I5/E5</f>
        <v>0.51063829787234039</v>
      </c>
      <c r="N5" s="123">
        <f t="shared" ref="N5:N68" si="5">J5/F5</f>
        <v>0.4</v>
      </c>
      <c r="O5" s="103">
        <f t="shared" ref="O5:O68" si="6">N5-M5</f>
        <v>-0.11063829787234036</v>
      </c>
      <c r="P5" s="114">
        <v>0</v>
      </c>
      <c r="Q5" s="115">
        <f>Eingabe2018!E15</f>
        <v>2</v>
      </c>
      <c r="R5" s="121">
        <f t="shared" ref="R5:R68" si="7">Q5-P5</f>
        <v>2</v>
      </c>
      <c r="S5" s="120" t="e">
        <f t="shared" ref="S5:S68" si="8">(Q5/P5)-100%</f>
        <v>#DIV/0!</v>
      </c>
      <c r="T5" s="116">
        <v>96</v>
      </c>
      <c r="U5" s="115">
        <f>Eingabe2018!F15</f>
        <v>74</v>
      </c>
      <c r="V5" s="121">
        <f t="shared" ref="V5:V68" si="9">U5-T5</f>
        <v>-22</v>
      </c>
      <c r="W5" s="120">
        <f t="shared" ref="W5:W68" si="10">(U5/T5)-100%</f>
        <v>-0.22916666666666663</v>
      </c>
      <c r="X5" s="114">
        <v>74</v>
      </c>
      <c r="Y5" s="123">
        <f t="shared" ref="Y5:Y68" si="11">X5/T5</f>
        <v>0.77083333333333337</v>
      </c>
      <c r="Z5" s="115">
        <f>Eingabe2018!G15</f>
        <v>52</v>
      </c>
      <c r="AA5" s="129">
        <f t="shared" ref="AA5:AA68" si="12">Z5/U5</f>
        <v>0.70270270270270274</v>
      </c>
      <c r="AB5" s="116">
        <v>22</v>
      </c>
      <c r="AC5" s="123">
        <f t="shared" ref="AC5:AC68" si="13">AB5/T5</f>
        <v>0.22916666666666666</v>
      </c>
      <c r="AD5" s="115">
        <f>Eingabe2018!H15</f>
        <v>11</v>
      </c>
      <c r="AE5" s="123">
        <f t="shared" ref="AE5:AE68" si="14">AD5/U5</f>
        <v>0.14864864864864866</v>
      </c>
      <c r="AF5" s="114">
        <v>0</v>
      </c>
      <c r="AG5" s="123">
        <f t="shared" ref="AG5:AG68" si="15">AF5/T5</f>
        <v>0</v>
      </c>
      <c r="AH5" s="115">
        <f>Eingabe2018!I15</f>
        <v>11</v>
      </c>
      <c r="AI5" s="187">
        <f t="shared" ref="AI5:AI68" si="16">AH5/U5</f>
        <v>0.14864864864864866</v>
      </c>
      <c r="AJ5" s="119">
        <v>0</v>
      </c>
      <c r="AK5" s="123">
        <f t="shared" ref="AK5:AK68" si="17">AJ5/T5</f>
        <v>0</v>
      </c>
      <c r="AL5" s="115">
        <f>Eingabe2018!J15</f>
        <v>0</v>
      </c>
      <c r="AM5" s="129">
        <f t="shared" ref="AM5:AM68" si="18">AL5/U5</f>
        <v>0</v>
      </c>
    </row>
    <row r="6" spans="2:39" x14ac:dyDescent="0.3">
      <c r="B6" s="111" t="s">
        <v>449</v>
      </c>
      <c r="C6" s="185">
        <v>10301</v>
      </c>
      <c r="D6" s="113" t="s">
        <v>16</v>
      </c>
      <c r="E6" s="114">
        <v>331</v>
      </c>
      <c r="F6" s="115">
        <f>Eingabe2018!C16</f>
        <v>272</v>
      </c>
      <c r="G6" s="121">
        <f t="shared" si="0"/>
        <v>-59</v>
      </c>
      <c r="H6" s="120">
        <f t="shared" si="1"/>
        <v>-0.17824773413897277</v>
      </c>
      <c r="I6" s="116">
        <v>165</v>
      </c>
      <c r="J6" s="115">
        <f>Eingabe2018!D16</f>
        <v>106</v>
      </c>
      <c r="K6" s="121">
        <f t="shared" si="2"/>
        <v>-59</v>
      </c>
      <c r="L6" s="120">
        <f t="shared" si="3"/>
        <v>-0.35757575757575755</v>
      </c>
      <c r="M6" s="122">
        <f t="shared" si="4"/>
        <v>0.49848942598187312</v>
      </c>
      <c r="N6" s="123">
        <f t="shared" si="5"/>
        <v>0.38970588235294118</v>
      </c>
      <c r="O6" s="103">
        <f t="shared" si="6"/>
        <v>-0.10878354362893194</v>
      </c>
      <c r="P6" s="114">
        <v>1</v>
      </c>
      <c r="Q6" s="115">
        <f>Eingabe2018!E16</f>
        <v>2</v>
      </c>
      <c r="R6" s="121">
        <f t="shared" si="7"/>
        <v>1</v>
      </c>
      <c r="S6" s="120">
        <f t="shared" si="8"/>
        <v>1</v>
      </c>
      <c r="T6" s="116">
        <v>164</v>
      </c>
      <c r="U6" s="115">
        <f>Eingabe2018!F16</f>
        <v>104</v>
      </c>
      <c r="V6" s="121">
        <f t="shared" si="9"/>
        <v>-60</v>
      </c>
      <c r="W6" s="120">
        <f t="shared" si="10"/>
        <v>-0.36585365853658536</v>
      </c>
      <c r="X6" s="114">
        <v>130</v>
      </c>
      <c r="Y6" s="123">
        <f t="shared" si="11"/>
        <v>0.79268292682926833</v>
      </c>
      <c r="Z6" s="115">
        <f>Eingabe2018!G16</f>
        <v>73</v>
      </c>
      <c r="AA6" s="129">
        <f t="shared" si="12"/>
        <v>0.70192307692307687</v>
      </c>
      <c r="AB6" s="116">
        <v>34</v>
      </c>
      <c r="AC6" s="123">
        <f t="shared" si="13"/>
        <v>0.2073170731707317</v>
      </c>
      <c r="AD6" s="115">
        <f>Eingabe2018!H16</f>
        <v>29</v>
      </c>
      <c r="AE6" s="123">
        <f t="shared" si="14"/>
        <v>0.27884615384615385</v>
      </c>
      <c r="AF6" s="114">
        <v>0</v>
      </c>
      <c r="AG6" s="123">
        <f t="shared" si="15"/>
        <v>0</v>
      </c>
      <c r="AH6" s="115">
        <f>Eingabe2018!I16</f>
        <v>2</v>
      </c>
      <c r="AI6" s="187">
        <f t="shared" si="16"/>
        <v>1.9230769230769232E-2</v>
      </c>
      <c r="AJ6" s="119">
        <v>0</v>
      </c>
      <c r="AK6" s="123">
        <f t="shared" si="17"/>
        <v>0</v>
      </c>
      <c r="AL6" s="115">
        <f>Eingabe2018!J16</f>
        <v>0</v>
      </c>
      <c r="AM6" s="129">
        <f t="shared" si="18"/>
        <v>0</v>
      </c>
    </row>
    <row r="7" spans="2:39" x14ac:dyDescent="0.3">
      <c r="B7" s="111" t="s">
        <v>449</v>
      </c>
      <c r="C7" s="185">
        <v>10302</v>
      </c>
      <c r="D7" s="113" t="s">
        <v>18</v>
      </c>
      <c r="E7" s="114">
        <v>310</v>
      </c>
      <c r="F7" s="115">
        <f>Eingabe2018!C17</f>
        <v>279</v>
      </c>
      <c r="G7" s="121">
        <f t="shared" si="0"/>
        <v>-31</v>
      </c>
      <c r="H7" s="120">
        <f t="shared" si="1"/>
        <v>-9.9999999999999978E-2</v>
      </c>
      <c r="I7" s="116">
        <v>161</v>
      </c>
      <c r="J7" s="115">
        <f>Eingabe2018!D17</f>
        <v>159</v>
      </c>
      <c r="K7" s="121">
        <f t="shared" si="2"/>
        <v>-2</v>
      </c>
      <c r="L7" s="120">
        <f t="shared" si="3"/>
        <v>-1.2422360248447228E-2</v>
      </c>
      <c r="M7" s="122">
        <f t="shared" si="4"/>
        <v>0.51935483870967747</v>
      </c>
      <c r="N7" s="123">
        <f t="shared" si="5"/>
        <v>0.56989247311827962</v>
      </c>
      <c r="O7" s="103">
        <f t="shared" si="6"/>
        <v>5.053763440860215E-2</v>
      </c>
      <c r="P7" s="114">
        <v>1</v>
      </c>
      <c r="Q7" s="115">
        <f>Eingabe2018!E17</f>
        <v>1</v>
      </c>
      <c r="R7" s="121">
        <f t="shared" si="7"/>
        <v>0</v>
      </c>
      <c r="S7" s="120">
        <f t="shared" si="8"/>
        <v>0</v>
      </c>
      <c r="T7" s="116">
        <v>160</v>
      </c>
      <c r="U7" s="115">
        <f>Eingabe2018!F17</f>
        <v>158</v>
      </c>
      <c r="V7" s="121">
        <f t="shared" si="9"/>
        <v>-2</v>
      </c>
      <c r="W7" s="120">
        <f t="shared" si="10"/>
        <v>-1.2499999999999956E-2</v>
      </c>
      <c r="X7" s="114">
        <v>149</v>
      </c>
      <c r="Y7" s="123">
        <f t="shared" si="11"/>
        <v>0.93125000000000002</v>
      </c>
      <c r="Z7" s="115">
        <f>Eingabe2018!G17</f>
        <v>156</v>
      </c>
      <c r="AA7" s="129">
        <f t="shared" si="12"/>
        <v>0.98734177215189878</v>
      </c>
      <c r="AB7" s="116">
        <v>11</v>
      </c>
      <c r="AC7" s="123">
        <f t="shared" si="13"/>
        <v>6.8750000000000006E-2</v>
      </c>
      <c r="AD7" s="115">
        <f>Eingabe2018!H17</f>
        <v>2</v>
      </c>
      <c r="AE7" s="123">
        <f t="shared" si="14"/>
        <v>1.2658227848101266E-2</v>
      </c>
      <c r="AF7" s="114">
        <v>0</v>
      </c>
      <c r="AG7" s="123">
        <f t="shared" si="15"/>
        <v>0</v>
      </c>
      <c r="AH7" s="115">
        <f>Eingabe2018!I17</f>
        <v>0</v>
      </c>
      <c r="AI7" s="187">
        <f t="shared" si="16"/>
        <v>0</v>
      </c>
      <c r="AJ7" s="119">
        <v>0</v>
      </c>
      <c r="AK7" s="123">
        <f t="shared" si="17"/>
        <v>0</v>
      </c>
      <c r="AL7" s="115">
        <f>Eingabe2018!J17</f>
        <v>0</v>
      </c>
      <c r="AM7" s="129">
        <f t="shared" si="18"/>
        <v>0</v>
      </c>
    </row>
    <row r="8" spans="2:39" x14ac:dyDescent="0.3">
      <c r="B8" s="111" t="s">
        <v>449</v>
      </c>
      <c r="C8" s="185">
        <v>10303</v>
      </c>
      <c r="D8" s="113" t="s">
        <v>20</v>
      </c>
      <c r="E8" s="114">
        <v>315</v>
      </c>
      <c r="F8" s="115">
        <f>Eingabe2018!C18</f>
        <v>295</v>
      </c>
      <c r="G8" s="121">
        <f t="shared" si="0"/>
        <v>-20</v>
      </c>
      <c r="H8" s="120">
        <f t="shared" si="1"/>
        <v>-6.3492063492063489E-2</v>
      </c>
      <c r="I8" s="116">
        <v>115</v>
      </c>
      <c r="J8" s="115">
        <f>Eingabe2018!D18</f>
        <v>130</v>
      </c>
      <c r="K8" s="121">
        <f t="shared" si="2"/>
        <v>15</v>
      </c>
      <c r="L8" s="120">
        <f t="shared" si="3"/>
        <v>0.13043478260869557</v>
      </c>
      <c r="M8" s="122">
        <f t="shared" si="4"/>
        <v>0.36507936507936506</v>
      </c>
      <c r="N8" s="123">
        <f t="shared" si="5"/>
        <v>0.44067796610169491</v>
      </c>
      <c r="O8" s="103">
        <f t="shared" si="6"/>
        <v>7.5598601022329848E-2</v>
      </c>
      <c r="P8" s="114">
        <v>2</v>
      </c>
      <c r="Q8" s="115">
        <f>Eingabe2018!E18</f>
        <v>3</v>
      </c>
      <c r="R8" s="121">
        <f t="shared" si="7"/>
        <v>1</v>
      </c>
      <c r="S8" s="120">
        <f t="shared" si="8"/>
        <v>0.5</v>
      </c>
      <c r="T8" s="116">
        <v>113</v>
      </c>
      <c r="U8" s="115">
        <f>Eingabe2018!F18</f>
        <v>127</v>
      </c>
      <c r="V8" s="121">
        <f t="shared" si="9"/>
        <v>14</v>
      </c>
      <c r="W8" s="120">
        <f t="shared" si="10"/>
        <v>0.12389380530973448</v>
      </c>
      <c r="X8" s="114">
        <v>99</v>
      </c>
      <c r="Y8" s="123">
        <f t="shared" si="11"/>
        <v>0.87610619469026552</v>
      </c>
      <c r="Z8" s="115">
        <f>Eingabe2018!G18</f>
        <v>101</v>
      </c>
      <c r="AA8" s="129">
        <f t="shared" si="12"/>
        <v>0.79527559055118113</v>
      </c>
      <c r="AB8" s="116">
        <v>14</v>
      </c>
      <c r="AC8" s="123">
        <f t="shared" si="13"/>
        <v>0.12389380530973451</v>
      </c>
      <c r="AD8" s="115">
        <f>Eingabe2018!H18</f>
        <v>26</v>
      </c>
      <c r="AE8" s="123">
        <f t="shared" si="14"/>
        <v>0.20472440944881889</v>
      </c>
      <c r="AF8" s="114">
        <v>0</v>
      </c>
      <c r="AG8" s="123">
        <f t="shared" si="15"/>
        <v>0</v>
      </c>
      <c r="AH8" s="115">
        <f>Eingabe2018!I18</f>
        <v>0</v>
      </c>
      <c r="AI8" s="187">
        <f t="shared" si="16"/>
        <v>0</v>
      </c>
      <c r="AJ8" s="119">
        <v>0</v>
      </c>
      <c r="AK8" s="123">
        <f t="shared" si="17"/>
        <v>0</v>
      </c>
      <c r="AL8" s="115">
        <f>Eingabe2018!J18</f>
        <v>0</v>
      </c>
      <c r="AM8" s="129">
        <f t="shared" si="18"/>
        <v>0</v>
      </c>
    </row>
    <row r="9" spans="2:39" x14ac:dyDescent="0.3">
      <c r="B9" s="111" t="s">
        <v>449</v>
      </c>
      <c r="C9" s="185">
        <v>10304</v>
      </c>
      <c r="D9" s="113" t="s">
        <v>22</v>
      </c>
      <c r="E9" s="114">
        <v>247</v>
      </c>
      <c r="F9" s="115">
        <f>Eingabe2018!C19</f>
        <v>241</v>
      </c>
      <c r="G9" s="121">
        <f t="shared" si="0"/>
        <v>-6</v>
      </c>
      <c r="H9" s="120">
        <f t="shared" si="1"/>
        <v>-2.4291497975708509E-2</v>
      </c>
      <c r="I9" s="116">
        <v>78</v>
      </c>
      <c r="J9" s="115">
        <f>Eingabe2018!D19</f>
        <v>83</v>
      </c>
      <c r="K9" s="121">
        <f t="shared" si="2"/>
        <v>5</v>
      </c>
      <c r="L9" s="120">
        <f t="shared" si="3"/>
        <v>6.4102564102564097E-2</v>
      </c>
      <c r="M9" s="122">
        <f t="shared" si="4"/>
        <v>0.31578947368421051</v>
      </c>
      <c r="N9" s="123">
        <f t="shared" si="5"/>
        <v>0.34439834024896265</v>
      </c>
      <c r="O9" s="103">
        <f t="shared" si="6"/>
        <v>2.8608866564752145E-2</v>
      </c>
      <c r="P9" s="114">
        <v>0</v>
      </c>
      <c r="Q9" s="115">
        <f>Eingabe2018!E19</f>
        <v>2</v>
      </c>
      <c r="R9" s="121">
        <f t="shared" si="7"/>
        <v>2</v>
      </c>
      <c r="S9" s="120" t="e">
        <f t="shared" si="8"/>
        <v>#DIV/0!</v>
      </c>
      <c r="T9" s="116">
        <v>78</v>
      </c>
      <c r="U9" s="115">
        <f>Eingabe2018!F19</f>
        <v>81</v>
      </c>
      <c r="V9" s="121">
        <f t="shared" si="9"/>
        <v>3</v>
      </c>
      <c r="W9" s="120">
        <f t="shared" si="10"/>
        <v>3.8461538461538547E-2</v>
      </c>
      <c r="X9" s="114">
        <v>74</v>
      </c>
      <c r="Y9" s="123">
        <f t="shared" si="11"/>
        <v>0.94871794871794868</v>
      </c>
      <c r="Z9" s="115">
        <f>Eingabe2018!G19</f>
        <v>67</v>
      </c>
      <c r="AA9" s="129">
        <f t="shared" si="12"/>
        <v>0.8271604938271605</v>
      </c>
      <c r="AB9" s="116">
        <v>4</v>
      </c>
      <c r="AC9" s="123">
        <f t="shared" si="13"/>
        <v>5.128205128205128E-2</v>
      </c>
      <c r="AD9" s="115">
        <f>Eingabe2018!H19</f>
        <v>13</v>
      </c>
      <c r="AE9" s="123">
        <f t="shared" si="14"/>
        <v>0.16049382716049382</v>
      </c>
      <c r="AF9" s="114">
        <v>0</v>
      </c>
      <c r="AG9" s="123">
        <f t="shared" si="15"/>
        <v>0</v>
      </c>
      <c r="AH9" s="115">
        <f>Eingabe2018!I19</f>
        <v>1</v>
      </c>
      <c r="AI9" s="187">
        <f t="shared" si="16"/>
        <v>1.2345679012345678E-2</v>
      </c>
      <c r="AJ9" s="119">
        <v>0</v>
      </c>
      <c r="AK9" s="123">
        <f t="shared" si="17"/>
        <v>0</v>
      </c>
      <c r="AL9" s="115">
        <f>Eingabe2018!J19</f>
        <v>0</v>
      </c>
      <c r="AM9" s="129">
        <f t="shared" si="18"/>
        <v>0</v>
      </c>
    </row>
    <row r="10" spans="2:39" x14ac:dyDescent="0.3">
      <c r="B10" s="111" t="s">
        <v>449</v>
      </c>
      <c r="C10" s="185">
        <v>10305</v>
      </c>
      <c r="D10" s="113" t="s">
        <v>24</v>
      </c>
      <c r="E10" s="114">
        <v>146</v>
      </c>
      <c r="F10" s="115">
        <f>Eingabe2018!C20</f>
        <v>125</v>
      </c>
      <c r="G10" s="121">
        <f t="shared" si="0"/>
        <v>-21</v>
      </c>
      <c r="H10" s="120">
        <f t="shared" si="1"/>
        <v>-0.14383561643835618</v>
      </c>
      <c r="I10" s="116">
        <v>94</v>
      </c>
      <c r="J10" s="115">
        <f>Eingabe2018!D20</f>
        <v>88</v>
      </c>
      <c r="K10" s="121">
        <f t="shared" si="2"/>
        <v>-6</v>
      </c>
      <c r="L10" s="120">
        <f t="shared" si="3"/>
        <v>-6.3829787234042534E-2</v>
      </c>
      <c r="M10" s="122">
        <f t="shared" si="4"/>
        <v>0.64383561643835618</v>
      </c>
      <c r="N10" s="123">
        <f t="shared" si="5"/>
        <v>0.70399999999999996</v>
      </c>
      <c r="O10" s="103">
        <f t="shared" si="6"/>
        <v>6.0164383561643775E-2</v>
      </c>
      <c r="P10" s="114">
        <v>1</v>
      </c>
      <c r="Q10" s="115">
        <f>Eingabe2018!E20</f>
        <v>0</v>
      </c>
      <c r="R10" s="121">
        <f t="shared" si="7"/>
        <v>-1</v>
      </c>
      <c r="S10" s="120">
        <f t="shared" si="8"/>
        <v>-1</v>
      </c>
      <c r="T10" s="116">
        <v>93</v>
      </c>
      <c r="U10" s="115">
        <f>Eingabe2018!F20</f>
        <v>88</v>
      </c>
      <c r="V10" s="121">
        <f t="shared" si="9"/>
        <v>-5</v>
      </c>
      <c r="W10" s="120">
        <f t="shared" si="10"/>
        <v>-5.3763440860215006E-2</v>
      </c>
      <c r="X10" s="114">
        <v>72</v>
      </c>
      <c r="Y10" s="123">
        <f t="shared" si="11"/>
        <v>0.77419354838709675</v>
      </c>
      <c r="Z10" s="115">
        <f>Eingabe2018!G20</f>
        <v>55</v>
      </c>
      <c r="AA10" s="129">
        <f t="shared" si="12"/>
        <v>0.625</v>
      </c>
      <c r="AB10" s="116">
        <v>21</v>
      </c>
      <c r="AC10" s="123">
        <f t="shared" si="13"/>
        <v>0.22580645161290322</v>
      </c>
      <c r="AD10" s="115">
        <f>Eingabe2018!H20</f>
        <v>28</v>
      </c>
      <c r="AE10" s="123">
        <f t="shared" si="14"/>
        <v>0.31818181818181818</v>
      </c>
      <c r="AF10" s="114">
        <v>0</v>
      </c>
      <c r="AG10" s="123">
        <f t="shared" si="15"/>
        <v>0</v>
      </c>
      <c r="AH10" s="115">
        <f>Eingabe2018!I20</f>
        <v>5</v>
      </c>
      <c r="AI10" s="187">
        <f t="shared" si="16"/>
        <v>5.6818181818181816E-2</v>
      </c>
      <c r="AJ10" s="119">
        <v>0</v>
      </c>
      <c r="AK10" s="123">
        <f t="shared" si="17"/>
        <v>0</v>
      </c>
      <c r="AL10" s="115">
        <f>Eingabe2018!J20</f>
        <v>0</v>
      </c>
      <c r="AM10" s="129">
        <f t="shared" si="18"/>
        <v>0</v>
      </c>
    </row>
    <row r="11" spans="2:39" x14ac:dyDescent="0.3">
      <c r="B11" s="111" t="s">
        <v>449</v>
      </c>
      <c r="C11" s="185">
        <v>10306</v>
      </c>
      <c r="D11" s="113" t="s">
        <v>26</v>
      </c>
      <c r="E11" s="114">
        <v>293</v>
      </c>
      <c r="F11" s="115">
        <f>Eingabe2018!C21</f>
        <v>280</v>
      </c>
      <c r="G11" s="121">
        <f t="shared" si="0"/>
        <v>-13</v>
      </c>
      <c r="H11" s="120">
        <f t="shared" si="1"/>
        <v>-4.4368600682593851E-2</v>
      </c>
      <c r="I11" s="116">
        <v>166</v>
      </c>
      <c r="J11" s="115">
        <f>Eingabe2018!D21</f>
        <v>158</v>
      </c>
      <c r="K11" s="121">
        <f t="shared" si="2"/>
        <v>-8</v>
      </c>
      <c r="L11" s="120">
        <f t="shared" si="3"/>
        <v>-4.8192771084337394E-2</v>
      </c>
      <c r="M11" s="122">
        <f t="shared" si="4"/>
        <v>0.56655290102389078</v>
      </c>
      <c r="N11" s="123">
        <f t="shared" si="5"/>
        <v>0.56428571428571428</v>
      </c>
      <c r="O11" s="103">
        <f t="shared" si="6"/>
        <v>-2.2671867381764965E-3</v>
      </c>
      <c r="P11" s="114">
        <v>3</v>
      </c>
      <c r="Q11" s="115">
        <f>Eingabe2018!E21</f>
        <v>1</v>
      </c>
      <c r="R11" s="121">
        <f t="shared" si="7"/>
        <v>-2</v>
      </c>
      <c r="S11" s="120">
        <f t="shared" si="8"/>
        <v>-0.66666666666666674</v>
      </c>
      <c r="T11" s="116">
        <v>163</v>
      </c>
      <c r="U11" s="115">
        <f>Eingabe2018!F21</f>
        <v>157</v>
      </c>
      <c r="V11" s="121">
        <f t="shared" si="9"/>
        <v>-6</v>
      </c>
      <c r="W11" s="120">
        <f t="shared" si="10"/>
        <v>-3.6809815950920255E-2</v>
      </c>
      <c r="X11" s="114">
        <v>157</v>
      </c>
      <c r="Y11" s="123">
        <f t="shared" si="11"/>
        <v>0.96319018404907975</v>
      </c>
      <c r="Z11" s="115">
        <f>Eingabe2018!G21</f>
        <v>147</v>
      </c>
      <c r="AA11" s="129">
        <f t="shared" si="12"/>
        <v>0.93630573248407645</v>
      </c>
      <c r="AB11" s="116">
        <v>6</v>
      </c>
      <c r="AC11" s="123">
        <f t="shared" si="13"/>
        <v>3.6809815950920248E-2</v>
      </c>
      <c r="AD11" s="115">
        <f>Eingabe2018!H21</f>
        <v>6</v>
      </c>
      <c r="AE11" s="123">
        <f t="shared" si="14"/>
        <v>3.8216560509554139E-2</v>
      </c>
      <c r="AF11" s="114">
        <v>0</v>
      </c>
      <c r="AG11" s="123">
        <f t="shared" si="15"/>
        <v>0</v>
      </c>
      <c r="AH11" s="115">
        <f>Eingabe2018!I21</f>
        <v>4</v>
      </c>
      <c r="AI11" s="187">
        <f t="shared" si="16"/>
        <v>2.5477707006369428E-2</v>
      </c>
      <c r="AJ11" s="119">
        <v>0</v>
      </c>
      <c r="AK11" s="123">
        <f t="shared" si="17"/>
        <v>0</v>
      </c>
      <c r="AL11" s="115">
        <f>Eingabe2018!J21</f>
        <v>0</v>
      </c>
      <c r="AM11" s="129">
        <f t="shared" si="18"/>
        <v>0</v>
      </c>
    </row>
    <row r="12" spans="2:39" x14ac:dyDescent="0.3">
      <c r="B12" s="111" t="s">
        <v>449</v>
      </c>
      <c r="C12" s="185">
        <v>10320</v>
      </c>
      <c r="D12" s="113" t="s">
        <v>28</v>
      </c>
      <c r="E12" s="114">
        <v>53</v>
      </c>
      <c r="F12" s="115">
        <f>Eingabe2018!C22</f>
        <v>54</v>
      </c>
      <c r="G12" s="121">
        <f t="shared" si="0"/>
        <v>1</v>
      </c>
      <c r="H12" s="120">
        <f t="shared" si="1"/>
        <v>1.8867924528301883E-2</v>
      </c>
      <c r="I12" s="116">
        <v>30</v>
      </c>
      <c r="J12" s="115">
        <f>Eingabe2018!D22</f>
        <v>30</v>
      </c>
      <c r="K12" s="121">
        <f t="shared" si="2"/>
        <v>0</v>
      </c>
      <c r="L12" s="120">
        <f t="shared" si="3"/>
        <v>0</v>
      </c>
      <c r="M12" s="122">
        <f t="shared" si="4"/>
        <v>0.56603773584905659</v>
      </c>
      <c r="N12" s="123">
        <f t="shared" si="5"/>
        <v>0.55555555555555558</v>
      </c>
      <c r="O12" s="103">
        <f t="shared" si="6"/>
        <v>-1.0482180293501009E-2</v>
      </c>
      <c r="P12" s="114">
        <v>1</v>
      </c>
      <c r="Q12" s="115">
        <f>Eingabe2018!E22</f>
        <v>0</v>
      </c>
      <c r="R12" s="121">
        <f t="shared" si="7"/>
        <v>-1</v>
      </c>
      <c r="S12" s="120">
        <f t="shared" si="8"/>
        <v>-1</v>
      </c>
      <c r="T12" s="116">
        <v>29</v>
      </c>
      <c r="U12" s="115">
        <f>Eingabe2018!F22</f>
        <v>30</v>
      </c>
      <c r="V12" s="121">
        <f t="shared" si="9"/>
        <v>1</v>
      </c>
      <c r="W12" s="120">
        <f t="shared" si="10"/>
        <v>3.4482758620689724E-2</v>
      </c>
      <c r="X12" s="114">
        <v>26</v>
      </c>
      <c r="Y12" s="123">
        <f t="shared" si="11"/>
        <v>0.89655172413793105</v>
      </c>
      <c r="Z12" s="115">
        <f>Eingabe2018!G22</f>
        <v>28</v>
      </c>
      <c r="AA12" s="129">
        <f t="shared" si="12"/>
        <v>0.93333333333333335</v>
      </c>
      <c r="AB12" s="116">
        <v>3</v>
      </c>
      <c r="AC12" s="123">
        <f t="shared" si="13"/>
        <v>0.10344827586206896</v>
      </c>
      <c r="AD12" s="115">
        <f>Eingabe2018!H22</f>
        <v>2</v>
      </c>
      <c r="AE12" s="123">
        <f t="shared" si="14"/>
        <v>6.6666666666666666E-2</v>
      </c>
      <c r="AF12" s="114">
        <v>0</v>
      </c>
      <c r="AG12" s="123">
        <f t="shared" si="15"/>
        <v>0</v>
      </c>
      <c r="AH12" s="115">
        <f>Eingabe2018!I22</f>
        <v>0</v>
      </c>
      <c r="AI12" s="187">
        <f t="shared" si="16"/>
        <v>0</v>
      </c>
      <c r="AJ12" s="119">
        <v>0</v>
      </c>
      <c r="AK12" s="123">
        <f t="shared" si="17"/>
        <v>0</v>
      </c>
      <c r="AL12" s="115">
        <f>Eingabe2018!J22</f>
        <v>0</v>
      </c>
      <c r="AM12" s="129">
        <f t="shared" si="18"/>
        <v>0</v>
      </c>
    </row>
    <row r="13" spans="2:39" x14ac:dyDescent="0.3">
      <c r="B13" s="111" t="s">
        <v>449</v>
      </c>
      <c r="C13" s="185">
        <v>10307</v>
      </c>
      <c r="D13" s="113" t="s">
        <v>30</v>
      </c>
      <c r="E13" s="114">
        <v>497</v>
      </c>
      <c r="F13" s="115">
        <f>Eingabe2018!C23</f>
        <v>451</v>
      </c>
      <c r="G13" s="121">
        <f t="shared" si="0"/>
        <v>-46</v>
      </c>
      <c r="H13" s="120">
        <f t="shared" si="1"/>
        <v>-9.2555331991951761E-2</v>
      </c>
      <c r="I13" s="116">
        <v>310</v>
      </c>
      <c r="J13" s="115">
        <f>Eingabe2018!D23</f>
        <v>176</v>
      </c>
      <c r="K13" s="121">
        <f t="shared" si="2"/>
        <v>-134</v>
      </c>
      <c r="L13" s="120">
        <f t="shared" si="3"/>
        <v>-0.43225806451612903</v>
      </c>
      <c r="M13" s="122">
        <f t="shared" si="4"/>
        <v>0.6237424547283702</v>
      </c>
      <c r="N13" s="123">
        <f t="shared" si="5"/>
        <v>0.3902439024390244</v>
      </c>
      <c r="O13" s="103">
        <f t="shared" si="6"/>
        <v>-0.2334985522893458</v>
      </c>
      <c r="P13" s="114">
        <v>6</v>
      </c>
      <c r="Q13" s="115">
        <f>Eingabe2018!E23</f>
        <v>3</v>
      </c>
      <c r="R13" s="121">
        <f t="shared" si="7"/>
        <v>-3</v>
      </c>
      <c r="S13" s="120">
        <f t="shared" si="8"/>
        <v>-0.5</v>
      </c>
      <c r="T13" s="116">
        <v>304</v>
      </c>
      <c r="U13" s="115">
        <f>Eingabe2018!F23</f>
        <v>173</v>
      </c>
      <c r="V13" s="121">
        <f t="shared" si="9"/>
        <v>-131</v>
      </c>
      <c r="W13" s="120">
        <f t="shared" si="10"/>
        <v>-0.43092105263157898</v>
      </c>
      <c r="X13" s="114">
        <v>62</v>
      </c>
      <c r="Y13" s="123">
        <f t="shared" si="11"/>
        <v>0.20394736842105263</v>
      </c>
      <c r="Z13" s="115">
        <f>Eingabe2018!G23</f>
        <v>61</v>
      </c>
      <c r="AA13" s="129">
        <f t="shared" si="12"/>
        <v>0.35260115606936415</v>
      </c>
      <c r="AB13" s="116">
        <v>242</v>
      </c>
      <c r="AC13" s="123">
        <f t="shared" si="13"/>
        <v>0.79605263157894735</v>
      </c>
      <c r="AD13" s="115">
        <f>Eingabe2018!H23</f>
        <v>103</v>
      </c>
      <c r="AE13" s="123">
        <f t="shared" si="14"/>
        <v>0.59537572254335258</v>
      </c>
      <c r="AF13" s="114">
        <v>0</v>
      </c>
      <c r="AG13" s="123">
        <f t="shared" si="15"/>
        <v>0</v>
      </c>
      <c r="AH13" s="115">
        <f>Eingabe2018!I23</f>
        <v>9</v>
      </c>
      <c r="AI13" s="187">
        <f t="shared" si="16"/>
        <v>5.2023121387283239E-2</v>
      </c>
      <c r="AJ13" s="119">
        <v>0</v>
      </c>
      <c r="AK13" s="123">
        <f t="shared" si="17"/>
        <v>0</v>
      </c>
      <c r="AL13" s="115">
        <f>Eingabe2018!J23</f>
        <v>0</v>
      </c>
      <c r="AM13" s="129">
        <f t="shared" si="18"/>
        <v>0</v>
      </c>
    </row>
    <row r="14" spans="2:39" x14ac:dyDescent="0.3">
      <c r="B14" s="111" t="s">
        <v>449</v>
      </c>
      <c r="C14" s="185">
        <v>10308</v>
      </c>
      <c r="D14" s="113" t="s">
        <v>32</v>
      </c>
      <c r="E14" s="114">
        <v>213</v>
      </c>
      <c r="F14" s="115">
        <f>Eingabe2018!C24</f>
        <v>202</v>
      </c>
      <c r="G14" s="121">
        <f t="shared" si="0"/>
        <v>-11</v>
      </c>
      <c r="H14" s="120">
        <f t="shared" si="1"/>
        <v>-5.1643192488262879E-2</v>
      </c>
      <c r="I14" s="116">
        <v>54</v>
      </c>
      <c r="J14" s="115">
        <f>Eingabe2018!D24</f>
        <v>63</v>
      </c>
      <c r="K14" s="121">
        <f t="shared" si="2"/>
        <v>9</v>
      </c>
      <c r="L14" s="120">
        <f t="shared" si="3"/>
        <v>0.16666666666666674</v>
      </c>
      <c r="M14" s="122">
        <f t="shared" si="4"/>
        <v>0.25352112676056338</v>
      </c>
      <c r="N14" s="123">
        <f t="shared" si="5"/>
        <v>0.31188118811881188</v>
      </c>
      <c r="O14" s="103">
        <f t="shared" si="6"/>
        <v>5.8360061358248505E-2</v>
      </c>
      <c r="P14" s="114">
        <v>0</v>
      </c>
      <c r="Q14" s="115">
        <f>Eingabe2018!E24</f>
        <v>0</v>
      </c>
      <c r="R14" s="121">
        <f t="shared" si="7"/>
        <v>0</v>
      </c>
      <c r="S14" s="120" t="e">
        <f t="shared" si="8"/>
        <v>#DIV/0!</v>
      </c>
      <c r="T14" s="116">
        <v>54</v>
      </c>
      <c r="U14" s="115">
        <f>Eingabe2018!F24</f>
        <v>63</v>
      </c>
      <c r="V14" s="121">
        <f t="shared" si="9"/>
        <v>9</v>
      </c>
      <c r="W14" s="120">
        <f t="shared" si="10"/>
        <v>0.16666666666666674</v>
      </c>
      <c r="X14" s="114">
        <v>47</v>
      </c>
      <c r="Y14" s="123">
        <f t="shared" si="11"/>
        <v>0.87037037037037035</v>
      </c>
      <c r="Z14" s="115">
        <f>Eingabe2018!G24</f>
        <v>50</v>
      </c>
      <c r="AA14" s="129">
        <f t="shared" si="12"/>
        <v>0.79365079365079361</v>
      </c>
      <c r="AB14" s="116">
        <v>7</v>
      </c>
      <c r="AC14" s="123">
        <f t="shared" si="13"/>
        <v>0.12962962962962962</v>
      </c>
      <c r="AD14" s="115">
        <f>Eingabe2018!H24</f>
        <v>11</v>
      </c>
      <c r="AE14" s="123">
        <f t="shared" si="14"/>
        <v>0.17460317460317459</v>
      </c>
      <c r="AF14" s="114">
        <v>0</v>
      </c>
      <c r="AG14" s="123">
        <f t="shared" si="15"/>
        <v>0</v>
      </c>
      <c r="AH14" s="115">
        <f>Eingabe2018!I24</f>
        <v>2</v>
      </c>
      <c r="AI14" s="187">
        <f t="shared" si="16"/>
        <v>3.1746031746031744E-2</v>
      </c>
      <c r="AJ14" s="119">
        <v>0</v>
      </c>
      <c r="AK14" s="123">
        <f t="shared" si="17"/>
        <v>0</v>
      </c>
      <c r="AL14" s="115">
        <f>Eingabe2018!J24</f>
        <v>0</v>
      </c>
      <c r="AM14" s="129">
        <f t="shared" si="18"/>
        <v>0</v>
      </c>
    </row>
    <row r="15" spans="2:39" x14ac:dyDescent="0.3">
      <c r="B15" s="111" t="s">
        <v>449</v>
      </c>
      <c r="C15" s="185">
        <v>10309</v>
      </c>
      <c r="D15" s="113" t="s">
        <v>34</v>
      </c>
      <c r="E15" s="114">
        <v>109</v>
      </c>
      <c r="F15" s="115">
        <f>Eingabe2018!C25</f>
        <v>102</v>
      </c>
      <c r="G15" s="121">
        <f t="shared" si="0"/>
        <v>-7</v>
      </c>
      <c r="H15" s="120">
        <f t="shared" si="1"/>
        <v>-6.422018348623848E-2</v>
      </c>
      <c r="I15" s="116">
        <v>66</v>
      </c>
      <c r="J15" s="115">
        <f>Eingabe2018!D25</f>
        <v>57</v>
      </c>
      <c r="K15" s="121">
        <f t="shared" si="2"/>
        <v>-9</v>
      </c>
      <c r="L15" s="120">
        <f t="shared" si="3"/>
        <v>-0.13636363636363635</v>
      </c>
      <c r="M15" s="122">
        <f t="shared" si="4"/>
        <v>0.60550458715596334</v>
      </c>
      <c r="N15" s="123">
        <f t="shared" si="5"/>
        <v>0.55882352941176472</v>
      </c>
      <c r="O15" s="103">
        <f t="shared" si="6"/>
        <v>-4.6681057744198617E-2</v>
      </c>
      <c r="P15" s="114">
        <v>1</v>
      </c>
      <c r="Q15" s="115">
        <f>Eingabe2018!E25</f>
        <v>0</v>
      </c>
      <c r="R15" s="121">
        <f t="shared" si="7"/>
        <v>-1</v>
      </c>
      <c r="S15" s="120">
        <f t="shared" si="8"/>
        <v>-1</v>
      </c>
      <c r="T15" s="116">
        <v>65</v>
      </c>
      <c r="U15" s="115">
        <f>Eingabe2018!F25</f>
        <v>57</v>
      </c>
      <c r="V15" s="121">
        <f t="shared" si="9"/>
        <v>-8</v>
      </c>
      <c r="W15" s="120">
        <f t="shared" si="10"/>
        <v>-0.12307692307692308</v>
      </c>
      <c r="X15" s="114">
        <v>41</v>
      </c>
      <c r="Y15" s="123">
        <f t="shared" si="11"/>
        <v>0.63076923076923075</v>
      </c>
      <c r="Z15" s="115">
        <f>Eingabe2018!G25</f>
        <v>38</v>
      </c>
      <c r="AA15" s="129">
        <f t="shared" si="12"/>
        <v>0.66666666666666663</v>
      </c>
      <c r="AB15" s="116">
        <v>24</v>
      </c>
      <c r="AC15" s="123">
        <f t="shared" si="13"/>
        <v>0.36923076923076925</v>
      </c>
      <c r="AD15" s="115">
        <f>Eingabe2018!H25</f>
        <v>17</v>
      </c>
      <c r="AE15" s="123">
        <f t="shared" si="14"/>
        <v>0.2982456140350877</v>
      </c>
      <c r="AF15" s="114">
        <v>0</v>
      </c>
      <c r="AG15" s="123">
        <f t="shared" si="15"/>
        <v>0</v>
      </c>
      <c r="AH15" s="115">
        <f>Eingabe2018!I25</f>
        <v>2</v>
      </c>
      <c r="AI15" s="187">
        <f t="shared" si="16"/>
        <v>3.5087719298245612E-2</v>
      </c>
      <c r="AJ15" s="119">
        <v>0</v>
      </c>
      <c r="AK15" s="123">
        <f t="shared" si="17"/>
        <v>0</v>
      </c>
      <c r="AL15" s="115">
        <f>Eingabe2018!J25</f>
        <v>0</v>
      </c>
      <c r="AM15" s="129">
        <f t="shared" si="18"/>
        <v>0</v>
      </c>
    </row>
    <row r="16" spans="2:39" x14ac:dyDescent="0.3">
      <c r="B16" s="111" t="s">
        <v>449</v>
      </c>
      <c r="C16" s="185">
        <v>10310</v>
      </c>
      <c r="D16" s="113" t="s">
        <v>36</v>
      </c>
      <c r="E16" s="114">
        <v>318</v>
      </c>
      <c r="F16" s="115">
        <f>Eingabe2018!C26</f>
        <v>273</v>
      </c>
      <c r="G16" s="121">
        <f t="shared" si="0"/>
        <v>-45</v>
      </c>
      <c r="H16" s="120">
        <f t="shared" si="1"/>
        <v>-0.14150943396226412</v>
      </c>
      <c r="I16" s="116">
        <v>227</v>
      </c>
      <c r="J16" s="115">
        <f>Eingabe2018!D26</f>
        <v>192</v>
      </c>
      <c r="K16" s="121">
        <f t="shared" si="2"/>
        <v>-35</v>
      </c>
      <c r="L16" s="120">
        <f t="shared" si="3"/>
        <v>-0.1541850220264317</v>
      </c>
      <c r="M16" s="122">
        <f t="shared" si="4"/>
        <v>0.71383647798742134</v>
      </c>
      <c r="N16" s="123">
        <f t="shared" si="5"/>
        <v>0.70329670329670335</v>
      </c>
      <c r="O16" s="103">
        <f t="shared" si="6"/>
        <v>-1.0539774690717985E-2</v>
      </c>
      <c r="P16" s="114">
        <v>6</v>
      </c>
      <c r="Q16" s="115">
        <f>Eingabe2018!E26</f>
        <v>4</v>
      </c>
      <c r="R16" s="121">
        <f t="shared" si="7"/>
        <v>-2</v>
      </c>
      <c r="S16" s="120">
        <f t="shared" si="8"/>
        <v>-0.33333333333333337</v>
      </c>
      <c r="T16" s="116">
        <v>221</v>
      </c>
      <c r="U16" s="115">
        <f>Eingabe2018!F26</f>
        <v>188</v>
      </c>
      <c r="V16" s="121">
        <f t="shared" si="9"/>
        <v>-33</v>
      </c>
      <c r="W16" s="120">
        <f t="shared" si="10"/>
        <v>-0.14932126696832582</v>
      </c>
      <c r="X16" s="114">
        <v>172</v>
      </c>
      <c r="Y16" s="123">
        <f t="shared" si="11"/>
        <v>0.77828054298642535</v>
      </c>
      <c r="Z16" s="115">
        <f>Eingabe2018!G26</f>
        <v>155</v>
      </c>
      <c r="AA16" s="129">
        <f t="shared" si="12"/>
        <v>0.82446808510638303</v>
      </c>
      <c r="AB16" s="116">
        <v>49</v>
      </c>
      <c r="AC16" s="123">
        <f t="shared" si="13"/>
        <v>0.22171945701357465</v>
      </c>
      <c r="AD16" s="115">
        <f>Eingabe2018!H26</f>
        <v>31</v>
      </c>
      <c r="AE16" s="123">
        <f t="shared" si="14"/>
        <v>0.16489361702127658</v>
      </c>
      <c r="AF16" s="114">
        <v>0</v>
      </c>
      <c r="AG16" s="123">
        <f t="shared" si="15"/>
        <v>0</v>
      </c>
      <c r="AH16" s="115">
        <f>Eingabe2018!I26</f>
        <v>2</v>
      </c>
      <c r="AI16" s="187">
        <f t="shared" si="16"/>
        <v>1.0638297872340425E-2</v>
      </c>
      <c r="AJ16" s="119">
        <v>0</v>
      </c>
      <c r="AK16" s="123">
        <f t="shared" si="17"/>
        <v>0</v>
      </c>
      <c r="AL16" s="115">
        <f>Eingabe2018!J26</f>
        <v>0</v>
      </c>
      <c r="AM16" s="129">
        <f t="shared" si="18"/>
        <v>0</v>
      </c>
    </row>
    <row r="17" spans="2:39" x14ac:dyDescent="0.3">
      <c r="B17" s="111" t="s">
        <v>449</v>
      </c>
      <c r="C17" s="185">
        <v>10311</v>
      </c>
      <c r="D17" s="113" t="s">
        <v>38</v>
      </c>
      <c r="E17" s="114">
        <v>235</v>
      </c>
      <c r="F17" s="115">
        <f>Eingabe2018!C27</f>
        <v>223</v>
      </c>
      <c r="G17" s="121">
        <f t="shared" si="0"/>
        <v>-12</v>
      </c>
      <c r="H17" s="120">
        <f t="shared" si="1"/>
        <v>-5.1063829787234005E-2</v>
      </c>
      <c r="I17" s="116">
        <v>110</v>
      </c>
      <c r="J17" s="115">
        <f>Eingabe2018!D27</f>
        <v>100</v>
      </c>
      <c r="K17" s="121">
        <f t="shared" si="2"/>
        <v>-10</v>
      </c>
      <c r="L17" s="120">
        <f t="shared" si="3"/>
        <v>-9.0909090909090939E-2</v>
      </c>
      <c r="M17" s="122">
        <f t="shared" si="4"/>
        <v>0.46808510638297873</v>
      </c>
      <c r="N17" s="123">
        <f t="shared" si="5"/>
        <v>0.44843049327354262</v>
      </c>
      <c r="O17" s="103">
        <f t="shared" si="6"/>
        <v>-1.9654613109436114E-2</v>
      </c>
      <c r="P17" s="114">
        <v>1</v>
      </c>
      <c r="Q17" s="115">
        <f>Eingabe2018!E27</f>
        <v>4</v>
      </c>
      <c r="R17" s="121">
        <f t="shared" si="7"/>
        <v>3</v>
      </c>
      <c r="S17" s="120">
        <f t="shared" si="8"/>
        <v>3</v>
      </c>
      <c r="T17" s="116">
        <v>109</v>
      </c>
      <c r="U17" s="115">
        <f>Eingabe2018!F27</f>
        <v>96</v>
      </c>
      <c r="V17" s="121">
        <f t="shared" si="9"/>
        <v>-13</v>
      </c>
      <c r="W17" s="120">
        <f t="shared" si="10"/>
        <v>-0.11926605504587151</v>
      </c>
      <c r="X17" s="114">
        <v>105</v>
      </c>
      <c r="Y17" s="123">
        <f t="shared" si="11"/>
        <v>0.96330275229357798</v>
      </c>
      <c r="Z17" s="115">
        <f>Eingabe2018!G27</f>
        <v>88</v>
      </c>
      <c r="AA17" s="129">
        <f t="shared" si="12"/>
        <v>0.91666666666666663</v>
      </c>
      <c r="AB17" s="116">
        <v>4</v>
      </c>
      <c r="AC17" s="123">
        <f t="shared" si="13"/>
        <v>3.669724770642202E-2</v>
      </c>
      <c r="AD17" s="115">
        <f>Eingabe2018!H27</f>
        <v>8</v>
      </c>
      <c r="AE17" s="123">
        <f t="shared" si="14"/>
        <v>8.3333333333333329E-2</v>
      </c>
      <c r="AF17" s="114">
        <v>0</v>
      </c>
      <c r="AG17" s="123">
        <f t="shared" si="15"/>
        <v>0</v>
      </c>
      <c r="AH17" s="115">
        <f>Eingabe2018!I27</f>
        <v>0</v>
      </c>
      <c r="AI17" s="187">
        <f t="shared" si="16"/>
        <v>0</v>
      </c>
      <c r="AJ17" s="119">
        <v>0</v>
      </c>
      <c r="AK17" s="123">
        <f t="shared" si="17"/>
        <v>0</v>
      </c>
      <c r="AL17" s="115">
        <f>Eingabe2018!J27</f>
        <v>0</v>
      </c>
      <c r="AM17" s="129">
        <f t="shared" si="18"/>
        <v>0</v>
      </c>
    </row>
    <row r="18" spans="2:39" x14ac:dyDescent="0.3">
      <c r="B18" s="111" t="s">
        <v>449</v>
      </c>
      <c r="C18" s="185">
        <v>10312</v>
      </c>
      <c r="D18" s="113" t="s">
        <v>40</v>
      </c>
      <c r="E18" s="114">
        <v>451</v>
      </c>
      <c r="F18" s="115">
        <f>Eingabe2018!C28</f>
        <v>430</v>
      </c>
      <c r="G18" s="121">
        <f t="shared" si="0"/>
        <v>-21</v>
      </c>
      <c r="H18" s="120">
        <f t="shared" si="1"/>
        <v>-4.656319290465627E-2</v>
      </c>
      <c r="I18" s="116">
        <v>236</v>
      </c>
      <c r="J18" s="115">
        <f>Eingabe2018!D28</f>
        <v>95</v>
      </c>
      <c r="K18" s="121">
        <f t="shared" si="2"/>
        <v>-141</v>
      </c>
      <c r="L18" s="120">
        <f t="shared" si="3"/>
        <v>-0.59745762711864403</v>
      </c>
      <c r="M18" s="122">
        <f t="shared" si="4"/>
        <v>0.52328159645232819</v>
      </c>
      <c r="N18" s="123">
        <f t="shared" si="5"/>
        <v>0.22093023255813954</v>
      </c>
      <c r="O18" s="103">
        <f t="shared" si="6"/>
        <v>-0.30235136389418865</v>
      </c>
      <c r="P18" s="114">
        <v>1</v>
      </c>
      <c r="Q18" s="115">
        <f>Eingabe2018!E28</f>
        <v>2</v>
      </c>
      <c r="R18" s="121">
        <f t="shared" si="7"/>
        <v>1</v>
      </c>
      <c r="S18" s="120">
        <f t="shared" si="8"/>
        <v>1</v>
      </c>
      <c r="T18" s="116">
        <v>235</v>
      </c>
      <c r="U18" s="115">
        <f>Eingabe2018!F28</f>
        <v>93</v>
      </c>
      <c r="V18" s="121">
        <f t="shared" si="9"/>
        <v>-142</v>
      </c>
      <c r="W18" s="120">
        <f t="shared" si="10"/>
        <v>-0.60425531914893615</v>
      </c>
      <c r="X18" s="114">
        <v>200</v>
      </c>
      <c r="Y18" s="123">
        <f t="shared" si="11"/>
        <v>0.85106382978723405</v>
      </c>
      <c r="Z18" s="115">
        <f>Eingabe2018!G28</f>
        <v>87</v>
      </c>
      <c r="AA18" s="129">
        <f t="shared" si="12"/>
        <v>0.93548387096774188</v>
      </c>
      <c r="AB18" s="116">
        <v>35</v>
      </c>
      <c r="AC18" s="123">
        <f t="shared" si="13"/>
        <v>0.14893617021276595</v>
      </c>
      <c r="AD18" s="115">
        <f>Eingabe2018!H28</f>
        <v>3</v>
      </c>
      <c r="AE18" s="123">
        <f t="shared" si="14"/>
        <v>3.2258064516129031E-2</v>
      </c>
      <c r="AF18" s="114">
        <v>0</v>
      </c>
      <c r="AG18" s="123">
        <f t="shared" si="15"/>
        <v>0</v>
      </c>
      <c r="AH18" s="115">
        <f>Eingabe2018!I28</f>
        <v>3</v>
      </c>
      <c r="AI18" s="187">
        <f t="shared" si="16"/>
        <v>3.2258064516129031E-2</v>
      </c>
      <c r="AJ18" s="119">
        <v>0</v>
      </c>
      <c r="AK18" s="123">
        <f t="shared" si="17"/>
        <v>0</v>
      </c>
      <c r="AL18" s="115">
        <f>Eingabe2018!J28</f>
        <v>0</v>
      </c>
      <c r="AM18" s="129">
        <f t="shared" si="18"/>
        <v>0</v>
      </c>
    </row>
    <row r="19" spans="2:39" x14ac:dyDescent="0.3">
      <c r="B19" s="111" t="s">
        <v>449</v>
      </c>
      <c r="C19" s="185">
        <v>10313</v>
      </c>
      <c r="D19" s="113" t="s">
        <v>42</v>
      </c>
      <c r="E19" s="114">
        <v>500</v>
      </c>
      <c r="F19" s="115">
        <f>Eingabe2018!C29</f>
        <v>452</v>
      </c>
      <c r="G19" s="121">
        <f t="shared" si="0"/>
        <v>-48</v>
      </c>
      <c r="H19" s="120">
        <f t="shared" si="1"/>
        <v>-9.5999999999999974E-2</v>
      </c>
      <c r="I19" s="116">
        <v>194</v>
      </c>
      <c r="J19" s="115">
        <f>Eingabe2018!D29</f>
        <v>208</v>
      </c>
      <c r="K19" s="121">
        <f t="shared" si="2"/>
        <v>14</v>
      </c>
      <c r="L19" s="120">
        <f t="shared" si="3"/>
        <v>7.2164948453608213E-2</v>
      </c>
      <c r="M19" s="122">
        <f t="shared" si="4"/>
        <v>0.38800000000000001</v>
      </c>
      <c r="N19" s="123">
        <f t="shared" si="5"/>
        <v>0.46017699115044247</v>
      </c>
      <c r="O19" s="103">
        <f t="shared" si="6"/>
        <v>7.217699115044246E-2</v>
      </c>
      <c r="P19" s="114">
        <v>1</v>
      </c>
      <c r="Q19" s="115">
        <f>Eingabe2018!E29</f>
        <v>2</v>
      </c>
      <c r="R19" s="121">
        <f t="shared" si="7"/>
        <v>1</v>
      </c>
      <c r="S19" s="120">
        <f t="shared" si="8"/>
        <v>1</v>
      </c>
      <c r="T19" s="116">
        <v>193</v>
      </c>
      <c r="U19" s="115">
        <f>Eingabe2018!F29</f>
        <v>206</v>
      </c>
      <c r="V19" s="121">
        <f t="shared" si="9"/>
        <v>13</v>
      </c>
      <c r="W19" s="120">
        <f t="shared" si="10"/>
        <v>6.7357512953367893E-2</v>
      </c>
      <c r="X19" s="114">
        <v>175</v>
      </c>
      <c r="Y19" s="123">
        <f t="shared" si="11"/>
        <v>0.90673575129533679</v>
      </c>
      <c r="Z19" s="115">
        <f>Eingabe2018!G29</f>
        <v>182</v>
      </c>
      <c r="AA19" s="129">
        <f t="shared" si="12"/>
        <v>0.88349514563106801</v>
      </c>
      <c r="AB19" s="116">
        <v>18</v>
      </c>
      <c r="AC19" s="123">
        <f t="shared" si="13"/>
        <v>9.3264248704663211E-2</v>
      </c>
      <c r="AD19" s="115">
        <f>Eingabe2018!H29</f>
        <v>16</v>
      </c>
      <c r="AE19" s="123">
        <f t="shared" si="14"/>
        <v>7.7669902912621352E-2</v>
      </c>
      <c r="AF19" s="114">
        <v>0</v>
      </c>
      <c r="AG19" s="123">
        <f t="shared" si="15"/>
        <v>0</v>
      </c>
      <c r="AH19" s="115">
        <f>Eingabe2018!I29</f>
        <v>8</v>
      </c>
      <c r="AI19" s="187">
        <f t="shared" si="16"/>
        <v>3.8834951456310676E-2</v>
      </c>
      <c r="AJ19" s="119">
        <v>0</v>
      </c>
      <c r="AK19" s="123">
        <f t="shared" si="17"/>
        <v>0</v>
      </c>
      <c r="AL19" s="115">
        <f>Eingabe2018!J29</f>
        <v>0</v>
      </c>
      <c r="AM19" s="129">
        <f t="shared" si="18"/>
        <v>0</v>
      </c>
    </row>
    <row r="20" spans="2:39" x14ac:dyDescent="0.3">
      <c r="B20" s="111" t="s">
        <v>449</v>
      </c>
      <c r="C20" s="185">
        <v>10314</v>
      </c>
      <c r="D20" s="113" t="s">
        <v>44</v>
      </c>
      <c r="E20" s="114">
        <v>307</v>
      </c>
      <c r="F20" s="115">
        <f>Eingabe2018!C30</f>
        <v>295</v>
      </c>
      <c r="G20" s="121">
        <f t="shared" si="0"/>
        <v>-12</v>
      </c>
      <c r="H20" s="120">
        <f t="shared" si="1"/>
        <v>-3.9087947882736174E-2</v>
      </c>
      <c r="I20" s="116">
        <v>149</v>
      </c>
      <c r="J20" s="115">
        <f>Eingabe2018!D30</f>
        <v>159</v>
      </c>
      <c r="K20" s="121">
        <f t="shared" si="2"/>
        <v>10</v>
      </c>
      <c r="L20" s="120">
        <f t="shared" si="3"/>
        <v>6.7114093959731447E-2</v>
      </c>
      <c r="M20" s="122">
        <f t="shared" si="4"/>
        <v>0.48534201954397393</v>
      </c>
      <c r="N20" s="123">
        <f t="shared" si="5"/>
        <v>0.53898305084745768</v>
      </c>
      <c r="O20" s="103">
        <f t="shared" si="6"/>
        <v>5.3641031303483744E-2</v>
      </c>
      <c r="P20" s="114">
        <v>4</v>
      </c>
      <c r="Q20" s="115">
        <f>Eingabe2018!E30</f>
        <v>3</v>
      </c>
      <c r="R20" s="121">
        <f t="shared" si="7"/>
        <v>-1</v>
      </c>
      <c r="S20" s="120">
        <f t="shared" si="8"/>
        <v>-0.25</v>
      </c>
      <c r="T20" s="116">
        <v>145</v>
      </c>
      <c r="U20" s="115">
        <f>Eingabe2018!F30</f>
        <v>156</v>
      </c>
      <c r="V20" s="121">
        <f t="shared" si="9"/>
        <v>11</v>
      </c>
      <c r="W20" s="120">
        <f t="shared" si="10"/>
        <v>7.5862068965517171E-2</v>
      </c>
      <c r="X20" s="114">
        <v>121</v>
      </c>
      <c r="Y20" s="123">
        <f t="shared" si="11"/>
        <v>0.83448275862068966</v>
      </c>
      <c r="Z20" s="115">
        <f>Eingabe2018!G30</f>
        <v>144</v>
      </c>
      <c r="AA20" s="129">
        <f t="shared" si="12"/>
        <v>0.92307692307692313</v>
      </c>
      <c r="AB20" s="116">
        <v>24</v>
      </c>
      <c r="AC20" s="123">
        <f t="shared" si="13"/>
        <v>0.16551724137931034</v>
      </c>
      <c r="AD20" s="115">
        <f>Eingabe2018!H30</f>
        <v>5</v>
      </c>
      <c r="AE20" s="123">
        <f t="shared" si="14"/>
        <v>3.2051282051282048E-2</v>
      </c>
      <c r="AF20" s="114">
        <v>0</v>
      </c>
      <c r="AG20" s="123">
        <f t="shared" si="15"/>
        <v>0</v>
      </c>
      <c r="AH20" s="115">
        <f>Eingabe2018!I30</f>
        <v>7</v>
      </c>
      <c r="AI20" s="187">
        <f t="shared" si="16"/>
        <v>4.4871794871794872E-2</v>
      </c>
      <c r="AJ20" s="119">
        <v>0</v>
      </c>
      <c r="AK20" s="123">
        <f t="shared" si="17"/>
        <v>0</v>
      </c>
      <c r="AL20" s="115">
        <f>Eingabe2018!J30</f>
        <v>0</v>
      </c>
      <c r="AM20" s="129">
        <f t="shared" si="18"/>
        <v>0</v>
      </c>
    </row>
    <row r="21" spans="2:39" x14ac:dyDescent="0.3">
      <c r="B21" s="111" t="s">
        <v>449</v>
      </c>
      <c r="C21" s="185">
        <v>10315</v>
      </c>
      <c r="D21" s="113" t="s">
        <v>46</v>
      </c>
      <c r="E21" s="114">
        <v>219</v>
      </c>
      <c r="F21" s="115">
        <f>Eingabe2018!C31</f>
        <v>215</v>
      </c>
      <c r="G21" s="121">
        <f t="shared" si="0"/>
        <v>-4</v>
      </c>
      <c r="H21" s="120">
        <f t="shared" si="1"/>
        <v>-1.8264840182648401E-2</v>
      </c>
      <c r="I21" s="116">
        <v>121</v>
      </c>
      <c r="J21" s="115">
        <f>Eingabe2018!D31</f>
        <v>106</v>
      </c>
      <c r="K21" s="121">
        <f t="shared" si="2"/>
        <v>-15</v>
      </c>
      <c r="L21" s="120">
        <f t="shared" si="3"/>
        <v>-0.12396694214876036</v>
      </c>
      <c r="M21" s="122">
        <f t="shared" si="4"/>
        <v>0.55251141552511418</v>
      </c>
      <c r="N21" s="123">
        <f t="shared" si="5"/>
        <v>0.49302325581395351</v>
      </c>
      <c r="O21" s="103">
        <f t="shared" si="6"/>
        <v>-5.9488159711160671E-2</v>
      </c>
      <c r="P21" s="114">
        <v>1</v>
      </c>
      <c r="Q21" s="115">
        <f>Eingabe2018!E31</f>
        <v>0</v>
      </c>
      <c r="R21" s="121">
        <f t="shared" si="7"/>
        <v>-1</v>
      </c>
      <c r="S21" s="120">
        <f t="shared" si="8"/>
        <v>-1</v>
      </c>
      <c r="T21" s="116">
        <v>120</v>
      </c>
      <c r="U21" s="115">
        <f>Eingabe2018!F31</f>
        <v>106</v>
      </c>
      <c r="V21" s="121">
        <f t="shared" si="9"/>
        <v>-14</v>
      </c>
      <c r="W21" s="120">
        <f t="shared" si="10"/>
        <v>-0.1166666666666667</v>
      </c>
      <c r="X21" s="114">
        <v>56</v>
      </c>
      <c r="Y21" s="123">
        <f t="shared" si="11"/>
        <v>0.46666666666666667</v>
      </c>
      <c r="Z21" s="115">
        <f>Eingabe2018!G31</f>
        <v>51</v>
      </c>
      <c r="AA21" s="129">
        <f t="shared" si="12"/>
        <v>0.48113207547169812</v>
      </c>
      <c r="AB21" s="116">
        <v>64</v>
      </c>
      <c r="AC21" s="123">
        <f t="shared" si="13"/>
        <v>0.53333333333333333</v>
      </c>
      <c r="AD21" s="115">
        <f>Eingabe2018!H31</f>
        <v>55</v>
      </c>
      <c r="AE21" s="123">
        <f t="shared" si="14"/>
        <v>0.51886792452830188</v>
      </c>
      <c r="AF21" s="114">
        <v>0</v>
      </c>
      <c r="AG21" s="123">
        <f t="shared" si="15"/>
        <v>0</v>
      </c>
      <c r="AH21" s="115">
        <f>Eingabe2018!I31</f>
        <v>0</v>
      </c>
      <c r="AI21" s="187">
        <f t="shared" si="16"/>
        <v>0</v>
      </c>
      <c r="AJ21" s="119">
        <v>0</v>
      </c>
      <c r="AK21" s="123">
        <f t="shared" si="17"/>
        <v>0</v>
      </c>
      <c r="AL21" s="115">
        <f>Eingabe2018!J31</f>
        <v>0</v>
      </c>
      <c r="AM21" s="129">
        <f t="shared" si="18"/>
        <v>0</v>
      </c>
    </row>
    <row r="22" spans="2:39" x14ac:dyDescent="0.3">
      <c r="B22" s="111" t="s">
        <v>449</v>
      </c>
      <c r="C22" s="185">
        <v>10316</v>
      </c>
      <c r="D22" s="113" t="s">
        <v>48</v>
      </c>
      <c r="E22" s="114">
        <v>185</v>
      </c>
      <c r="F22" s="115">
        <f>Eingabe2018!C32</f>
        <v>178</v>
      </c>
      <c r="G22" s="121">
        <f t="shared" si="0"/>
        <v>-7</v>
      </c>
      <c r="H22" s="120">
        <f t="shared" si="1"/>
        <v>-3.7837837837837784E-2</v>
      </c>
      <c r="I22" s="116">
        <v>98</v>
      </c>
      <c r="J22" s="115">
        <f>Eingabe2018!D32</f>
        <v>98</v>
      </c>
      <c r="K22" s="121">
        <f t="shared" si="2"/>
        <v>0</v>
      </c>
      <c r="L22" s="120">
        <f t="shared" si="3"/>
        <v>0</v>
      </c>
      <c r="M22" s="122">
        <f t="shared" si="4"/>
        <v>0.52972972972972976</v>
      </c>
      <c r="N22" s="123">
        <f t="shared" si="5"/>
        <v>0.550561797752809</v>
      </c>
      <c r="O22" s="103">
        <f t="shared" si="6"/>
        <v>2.0832068023079242E-2</v>
      </c>
      <c r="P22" s="114">
        <v>0</v>
      </c>
      <c r="Q22" s="115">
        <f>Eingabe2018!E32</f>
        <v>0</v>
      </c>
      <c r="R22" s="121">
        <f t="shared" si="7"/>
        <v>0</v>
      </c>
      <c r="S22" s="120" t="e">
        <f t="shared" si="8"/>
        <v>#DIV/0!</v>
      </c>
      <c r="T22" s="116">
        <v>98</v>
      </c>
      <c r="U22" s="115">
        <f>Eingabe2018!F32</f>
        <v>98</v>
      </c>
      <c r="V22" s="121">
        <f t="shared" si="9"/>
        <v>0</v>
      </c>
      <c r="W22" s="120">
        <f t="shared" si="10"/>
        <v>0</v>
      </c>
      <c r="X22" s="114">
        <v>76</v>
      </c>
      <c r="Y22" s="123">
        <f t="shared" si="11"/>
        <v>0.77551020408163263</v>
      </c>
      <c r="Z22" s="115">
        <f>Eingabe2018!G32</f>
        <v>78</v>
      </c>
      <c r="AA22" s="129">
        <f t="shared" si="12"/>
        <v>0.79591836734693877</v>
      </c>
      <c r="AB22" s="116">
        <v>22</v>
      </c>
      <c r="AC22" s="123">
        <f t="shared" si="13"/>
        <v>0.22448979591836735</v>
      </c>
      <c r="AD22" s="115">
        <f>Eingabe2018!H32</f>
        <v>14</v>
      </c>
      <c r="AE22" s="123">
        <f t="shared" si="14"/>
        <v>0.14285714285714285</v>
      </c>
      <c r="AF22" s="114">
        <v>0</v>
      </c>
      <c r="AG22" s="123">
        <f t="shared" si="15"/>
        <v>0</v>
      </c>
      <c r="AH22" s="115">
        <f>Eingabe2018!I32</f>
        <v>6</v>
      </c>
      <c r="AI22" s="187">
        <f t="shared" si="16"/>
        <v>6.1224489795918366E-2</v>
      </c>
      <c r="AJ22" s="119">
        <v>0</v>
      </c>
      <c r="AK22" s="123">
        <f t="shared" si="17"/>
        <v>0</v>
      </c>
      <c r="AL22" s="115">
        <f>Eingabe2018!J32</f>
        <v>0</v>
      </c>
      <c r="AM22" s="129">
        <f t="shared" si="18"/>
        <v>0</v>
      </c>
    </row>
    <row r="23" spans="2:39" x14ac:dyDescent="0.3">
      <c r="B23" s="111" t="s">
        <v>449</v>
      </c>
      <c r="C23" s="185">
        <v>10321</v>
      </c>
      <c r="D23" s="113" t="s">
        <v>50</v>
      </c>
      <c r="E23" s="114">
        <v>183</v>
      </c>
      <c r="F23" s="115">
        <f>Eingabe2018!C33</f>
        <v>186</v>
      </c>
      <c r="G23" s="121">
        <f t="shared" si="0"/>
        <v>3</v>
      </c>
      <c r="H23" s="120">
        <f t="shared" si="1"/>
        <v>1.6393442622950838E-2</v>
      </c>
      <c r="I23" s="116">
        <v>103</v>
      </c>
      <c r="J23" s="115">
        <f>Eingabe2018!D33</f>
        <v>73</v>
      </c>
      <c r="K23" s="121">
        <f t="shared" si="2"/>
        <v>-30</v>
      </c>
      <c r="L23" s="120">
        <f t="shared" si="3"/>
        <v>-0.29126213592233008</v>
      </c>
      <c r="M23" s="122">
        <f t="shared" si="4"/>
        <v>0.56284153005464477</v>
      </c>
      <c r="N23" s="123">
        <f t="shared" si="5"/>
        <v>0.39247311827956988</v>
      </c>
      <c r="O23" s="103">
        <f t="shared" si="6"/>
        <v>-0.17036841177507489</v>
      </c>
      <c r="P23" s="114">
        <v>2</v>
      </c>
      <c r="Q23" s="115">
        <f>Eingabe2018!E33</f>
        <v>1</v>
      </c>
      <c r="R23" s="121">
        <f t="shared" si="7"/>
        <v>-1</v>
      </c>
      <c r="S23" s="120">
        <f t="shared" si="8"/>
        <v>-0.5</v>
      </c>
      <c r="T23" s="116">
        <v>101</v>
      </c>
      <c r="U23" s="115">
        <f>Eingabe2018!F33</f>
        <v>72</v>
      </c>
      <c r="V23" s="121">
        <f t="shared" si="9"/>
        <v>-29</v>
      </c>
      <c r="W23" s="120">
        <f t="shared" si="10"/>
        <v>-0.28712871287128716</v>
      </c>
      <c r="X23" s="114">
        <v>99</v>
      </c>
      <c r="Y23" s="123">
        <f t="shared" si="11"/>
        <v>0.98019801980198018</v>
      </c>
      <c r="Z23" s="115">
        <f>Eingabe2018!G33</f>
        <v>67</v>
      </c>
      <c r="AA23" s="129">
        <f t="shared" si="12"/>
        <v>0.93055555555555558</v>
      </c>
      <c r="AB23" s="116">
        <v>2</v>
      </c>
      <c r="AC23" s="123">
        <f t="shared" si="13"/>
        <v>1.9801980198019802E-2</v>
      </c>
      <c r="AD23" s="115">
        <f>Eingabe2018!H33</f>
        <v>2</v>
      </c>
      <c r="AE23" s="123">
        <f t="shared" si="14"/>
        <v>2.7777777777777776E-2</v>
      </c>
      <c r="AF23" s="114">
        <v>0</v>
      </c>
      <c r="AG23" s="123">
        <f t="shared" si="15"/>
        <v>0</v>
      </c>
      <c r="AH23" s="115">
        <f>Eingabe2018!I33</f>
        <v>3</v>
      </c>
      <c r="AI23" s="187">
        <f t="shared" si="16"/>
        <v>4.1666666666666664E-2</v>
      </c>
      <c r="AJ23" s="119">
        <v>0</v>
      </c>
      <c r="AK23" s="123">
        <f t="shared" si="17"/>
        <v>0</v>
      </c>
      <c r="AL23" s="115">
        <f>Eingabe2018!J33</f>
        <v>0</v>
      </c>
      <c r="AM23" s="129">
        <f t="shared" si="18"/>
        <v>0</v>
      </c>
    </row>
    <row r="24" spans="2:39" x14ac:dyDescent="0.3">
      <c r="B24" s="111" t="s">
        <v>449</v>
      </c>
      <c r="C24" s="185">
        <v>10317</v>
      </c>
      <c r="D24" s="113" t="s">
        <v>52</v>
      </c>
      <c r="E24" s="114">
        <v>296</v>
      </c>
      <c r="F24" s="115">
        <f>Eingabe2018!C34</f>
        <v>281</v>
      </c>
      <c r="G24" s="121">
        <f t="shared" si="0"/>
        <v>-15</v>
      </c>
      <c r="H24" s="120">
        <f t="shared" si="1"/>
        <v>-5.0675675675675658E-2</v>
      </c>
      <c r="I24" s="116">
        <v>129</v>
      </c>
      <c r="J24" s="115">
        <f>Eingabe2018!D34</f>
        <v>112</v>
      </c>
      <c r="K24" s="121">
        <f t="shared" si="2"/>
        <v>-17</v>
      </c>
      <c r="L24" s="120">
        <f t="shared" si="3"/>
        <v>-0.13178294573643412</v>
      </c>
      <c r="M24" s="122">
        <f t="shared" si="4"/>
        <v>0.4358108108108108</v>
      </c>
      <c r="N24" s="123">
        <f t="shared" si="5"/>
        <v>0.39857651245551601</v>
      </c>
      <c r="O24" s="103">
        <f t="shared" si="6"/>
        <v>-3.7234298355294793E-2</v>
      </c>
      <c r="P24" s="114">
        <v>1</v>
      </c>
      <c r="Q24" s="115">
        <f>Eingabe2018!E34</f>
        <v>0</v>
      </c>
      <c r="R24" s="121">
        <f t="shared" si="7"/>
        <v>-1</v>
      </c>
      <c r="S24" s="120">
        <f t="shared" si="8"/>
        <v>-1</v>
      </c>
      <c r="T24" s="116">
        <v>128</v>
      </c>
      <c r="U24" s="115">
        <f>Eingabe2018!F34</f>
        <v>112</v>
      </c>
      <c r="V24" s="121">
        <f t="shared" si="9"/>
        <v>-16</v>
      </c>
      <c r="W24" s="120">
        <f t="shared" si="10"/>
        <v>-0.125</v>
      </c>
      <c r="X24" s="114">
        <v>81</v>
      </c>
      <c r="Y24" s="123">
        <f t="shared" si="11"/>
        <v>0.6328125</v>
      </c>
      <c r="Z24" s="115">
        <f>Eingabe2018!G34</f>
        <v>73</v>
      </c>
      <c r="AA24" s="129">
        <f t="shared" si="12"/>
        <v>0.6517857142857143</v>
      </c>
      <c r="AB24" s="116">
        <v>47</v>
      </c>
      <c r="AC24" s="123">
        <f t="shared" si="13"/>
        <v>0.3671875</v>
      </c>
      <c r="AD24" s="115">
        <f>Eingabe2018!H34</f>
        <v>38</v>
      </c>
      <c r="AE24" s="123">
        <f t="shared" si="14"/>
        <v>0.3392857142857143</v>
      </c>
      <c r="AF24" s="114">
        <v>0</v>
      </c>
      <c r="AG24" s="123">
        <f t="shared" si="15"/>
        <v>0</v>
      </c>
      <c r="AH24" s="115">
        <f>Eingabe2018!I34</f>
        <v>1</v>
      </c>
      <c r="AI24" s="187">
        <f t="shared" si="16"/>
        <v>8.9285714285714281E-3</v>
      </c>
      <c r="AJ24" s="119">
        <v>0</v>
      </c>
      <c r="AK24" s="123">
        <f t="shared" si="17"/>
        <v>0</v>
      </c>
      <c r="AL24" s="115">
        <f>Eingabe2018!J34</f>
        <v>0</v>
      </c>
      <c r="AM24" s="129">
        <f t="shared" si="18"/>
        <v>0</v>
      </c>
    </row>
    <row r="25" spans="2:39" x14ac:dyDescent="0.3">
      <c r="B25" s="111" t="s">
        <v>449</v>
      </c>
      <c r="C25" s="185">
        <v>10318</v>
      </c>
      <c r="D25" s="113" t="s">
        <v>54</v>
      </c>
      <c r="E25" s="114">
        <v>119</v>
      </c>
      <c r="F25" s="115">
        <f>Eingabe2018!C35</f>
        <v>110</v>
      </c>
      <c r="G25" s="121">
        <f t="shared" si="0"/>
        <v>-9</v>
      </c>
      <c r="H25" s="120">
        <f t="shared" si="1"/>
        <v>-7.5630252100840289E-2</v>
      </c>
      <c r="I25" s="116">
        <v>36</v>
      </c>
      <c r="J25" s="115">
        <f>Eingabe2018!D35</f>
        <v>35</v>
      </c>
      <c r="K25" s="121">
        <f t="shared" si="2"/>
        <v>-1</v>
      </c>
      <c r="L25" s="120">
        <f t="shared" si="3"/>
        <v>-2.777777777777779E-2</v>
      </c>
      <c r="M25" s="122">
        <f t="shared" si="4"/>
        <v>0.30252100840336132</v>
      </c>
      <c r="N25" s="123">
        <f t="shared" si="5"/>
        <v>0.31818181818181818</v>
      </c>
      <c r="O25" s="103">
        <f t="shared" si="6"/>
        <v>1.5660809778456852E-2</v>
      </c>
      <c r="P25" s="114">
        <v>0</v>
      </c>
      <c r="Q25" s="115">
        <f>Eingabe2018!E35</f>
        <v>0</v>
      </c>
      <c r="R25" s="121">
        <f t="shared" si="7"/>
        <v>0</v>
      </c>
      <c r="S25" s="120" t="e">
        <f t="shared" si="8"/>
        <v>#DIV/0!</v>
      </c>
      <c r="T25" s="116">
        <v>36</v>
      </c>
      <c r="U25" s="115">
        <f>Eingabe2018!F35</f>
        <v>35</v>
      </c>
      <c r="V25" s="121">
        <f t="shared" si="9"/>
        <v>-1</v>
      </c>
      <c r="W25" s="120">
        <f t="shared" si="10"/>
        <v>-2.777777777777779E-2</v>
      </c>
      <c r="X25" s="114">
        <v>31</v>
      </c>
      <c r="Y25" s="123">
        <f t="shared" si="11"/>
        <v>0.86111111111111116</v>
      </c>
      <c r="Z25" s="115">
        <f>Eingabe2018!G35</f>
        <v>25</v>
      </c>
      <c r="AA25" s="129">
        <f t="shared" si="12"/>
        <v>0.7142857142857143</v>
      </c>
      <c r="AB25" s="116">
        <v>5</v>
      </c>
      <c r="AC25" s="123">
        <f t="shared" si="13"/>
        <v>0.1388888888888889</v>
      </c>
      <c r="AD25" s="115">
        <f>Eingabe2018!H35</f>
        <v>9</v>
      </c>
      <c r="AE25" s="123">
        <f t="shared" si="14"/>
        <v>0.25714285714285712</v>
      </c>
      <c r="AF25" s="114">
        <v>0</v>
      </c>
      <c r="AG25" s="123">
        <f t="shared" si="15"/>
        <v>0</v>
      </c>
      <c r="AH25" s="115">
        <f>Eingabe2018!I35</f>
        <v>1</v>
      </c>
      <c r="AI25" s="187">
        <f t="shared" si="16"/>
        <v>2.8571428571428571E-2</v>
      </c>
      <c r="AJ25" s="119">
        <v>0</v>
      </c>
      <c r="AK25" s="123">
        <f t="shared" si="17"/>
        <v>0</v>
      </c>
      <c r="AL25" s="115">
        <f>Eingabe2018!J35</f>
        <v>0</v>
      </c>
      <c r="AM25" s="129">
        <f t="shared" si="18"/>
        <v>0</v>
      </c>
    </row>
    <row r="26" spans="2:39" x14ac:dyDescent="0.3">
      <c r="B26" s="111" t="s">
        <v>449</v>
      </c>
      <c r="C26" s="185">
        <v>10319</v>
      </c>
      <c r="D26" s="113" t="s">
        <v>56</v>
      </c>
      <c r="E26" s="114">
        <v>233</v>
      </c>
      <c r="F26" s="115">
        <f>Eingabe2018!C36</f>
        <v>211</v>
      </c>
      <c r="G26" s="121">
        <f t="shared" si="0"/>
        <v>-22</v>
      </c>
      <c r="H26" s="120">
        <f t="shared" si="1"/>
        <v>-9.4420600858369119E-2</v>
      </c>
      <c r="I26" s="116">
        <v>117</v>
      </c>
      <c r="J26" s="115">
        <f>Eingabe2018!D36</f>
        <v>85</v>
      </c>
      <c r="K26" s="121">
        <f t="shared" si="2"/>
        <v>-32</v>
      </c>
      <c r="L26" s="120">
        <f t="shared" si="3"/>
        <v>-0.27350427350427353</v>
      </c>
      <c r="M26" s="122">
        <f t="shared" si="4"/>
        <v>0.50214592274678116</v>
      </c>
      <c r="N26" s="123">
        <f t="shared" si="5"/>
        <v>0.40284360189573459</v>
      </c>
      <c r="O26" s="103">
        <f t="shared" si="6"/>
        <v>-9.9302320851046566E-2</v>
      </c>
      <c r="P26" s="114">
        <v>4</v>
      </c>
      <c r="Q26" s="115">
        <f>Eingabe2018!E36</f>
        <v>1</v>
      </c>
      <c r="R26" s="121">
        <f t="shared" si="7"/>
        <v>-3</v>
      </c>
      <c r="S26" s="120">
        <f t="shared" si="8"/>
        <v>-0.75</v>
      </c>
      <c r="T26" s="116">
        <v>113</v>
      </c>
      <c r="U26" s="115">
        <f>Eingabe2018!F36</f>
        <v>84</v>
      </c>
      <c r="V26" s="121">
        <f t="shared" si="9"/>
        <v>-29</v>
      </c>
      <c r="W26" s="120">
        <f t="shared" si="10"/>
        <v>-0.25663716814159288</v>
      </c>
      <c r="X26" s="114">
        <v>101</v>
      </c>
      <c r="Y26" s="123">
        <f t="shared" si="11"/>
        <v>0.89380530973451322</v>
      </c>
      <c r="Z26" s="115">
        <f>Eingabe2018!G36</f>
        <v>76</v>
      </c>
      <c r="AA26" s="129">
        <f t="shared" si="12"/>
        <v>0.90476190476190477</v>
      </c>
      <c r="AB26" s="116">
        <v>12</v>
      </c>
      <c r="AC26" s="123">
        <f t="shared" si="13"/>
        <v>0.10619469026548672</v>
      </c>
      <c r="AD26" s="115">
        <f>Eingabe2018!H36</f>
        <v>5</v>
      </c>
      <c r="AE26" s="123">
        <f t="shared" si="14"/>
        <v>5.9523809523809521E-2</v>
      </c>
      <c r="AF26" s="114">
        <v>0</v>
      </c>
      <c r="AG26" s="123">
        <f t="shared" si="15"/>
        <v>0</v>
      </c>
      <c r="AH26" s="115">
        <f>Eingabe2018!I36</f>
        <v>3</v>
      </c>
      <c r="AI26" s="187">
        <f t="shared" si="16"/>
        <v>3.5714285714285712E-2</v>
      </c>
      <c r="AJ26" s="119">
        <v>0</v>
      </c>
      <c r="AK26" s="123">
        <f t="shared" si="17"/>
        <v>0</v>
      </c>
      <c r="AL26" s="115">
        <f>Eingabe2018!J36</f>
        <v>0</v>
      </c>
      <c r="AM26" s="129">
        <f t="shared" si="18"/>
        <v>0</v>
      </c>
    </row>
    <row r="27" spans="2:39" x14ac:dyDescent="0.3">
      <c r="B27" s="111" t="s">
        <v>449</v>
      </c>
      <c r="C27" s="185">
        <v>10323</v>
      </c>
      <c r="D27" s="113" t="s">
        <v>58</v>
      </c>
      <c r="E27" s="114">
        <v>147</v>
      </c>
      <c r="F27" s="115">
        <f>Eingabe2018!C37</f>
        <v>136</v>
      </c>
      <c r="G27" s="121">
        <f t="shared" si="0"/>
        <v>-11</v>
      </c>
      <c r="H27" s="120">
        <f t="shared" si="1"/>
        <v>-7.4829931972789088E-2</v>
      </c>
      <c r="I27" s="116">
        <v>103</v>
      </c>
      <c r="J27" s="115">
        <f>Eingabe2018!D37</f>
        <v>79</v>
      </c>
      <c r="K27" s="121">
        <f t="shared" si="2"/>
        <v>-24</v>
      </c>
      <c r="L27" s="120">
        <f t="shared" si="3"/>
        <v>-0.23300970873786409</v>
      </c>
      <c r="M27" s="122">
        <f t="shared" si="4"/>
        <v>0.70068027210884354</v>
      </c>
      <c r="N27" s="123">
        <f t="shared" si="5"/>
        <v>0.58088235294117652</v>
      </c>
      <c r="O27" s="103">
        <f t="shared" si="6"/>
        <v>-0.11979791916766702</v>
      </c>
      <c r="P27" s="114">
        <v>2</v>
      </c>
      <c r="Q27" s="115">
        <f>Eingabe2018!E37</f>
        <v>0</v>
      </c>
      <c r="R27" s="121">
        <f t="shared" si="7"/>
        <v>-2</v>
      </c>
      <c r="S27" s="120">
        <f t="shared" si="8"/>
        <v>-1</v>
      </c>
      <c r="T27" s="116">
        <v>101</v>
      </c>
      <c r="U27" s="115">
        <f>Eingabe2018!F37</f>
        <v>79</v>
      </c>
      <c r="V27" s="121">
        <f t="shared" si="9"/>
        <v>-22</v>
      </c>
      <c r="W27" s="120">
        <f t="shared" si="10"/>
        <v>-0.21782178217821779</v>
      </c>
      <c r="X27" s="114">
        <v>78</v>
      </c>
      <c r="Y27" s="123">
        <f t="shared" si="11"/>
        <v>0.7722772277227723</v>
      </c>
      <c r="Z27" s="115">
        <f>Eingabe2018!G37</f>
        <v>65</v>
      </c>
      <c r="AA27" s="129">
        <f t="shared" si="12"/>
        <v>0.82278481012658233</v>
      </c>
      <c r="AB27" s="116">
        <v>23</v>
      </c>
      <c r="AC27" s="123">
        <f t="shared" si="13"/>
        <v>0.22772277227722773</v>
      </c>
      <c r="AD27" s="115">
        <f>Eingabe2018!H37</f>
        <v>14</v>
      </c>
      <c r="AE27" s="123">
        <f t="shared" si="14"/>
        <v>0.17721518987341772</v>
      </c>
      <c r="AF27" s="114">
        <v>0</v>
      </c>
      <c r="AG27" s="123">
        <f t="shared" si="15"/>
        <v>0</v>
      </c>
      <c r="AH27" s="115">
        <f>Eingabe2018!I37</f>
        <v>0</v>
      </c>
      <c r="AI27" s="187">
        <f t="shared" si="16"/>
        <v>0</v>
      </c>
      <c r="AJ27" s="119">
        <v>0</v>
      </c>
      <c r="AK27" s="123">
        <f t="shared" si="17"/>
        <v>0</v>
      </c>
      <c r="AL27" s="115">
        <f>Eingabe2018!J37</f>
        <v>0</v>
      </c>
      <c r="AM27" s="129">
        <f t="shared" si="18"/>
        <v>0</v>
      </c>
    </row>
    <row r="28" spans="2:39" x14ac:dyDescent="0.3">
      <c r="B28" s="111" t="s">
        <v>449</v>
      </c>
      <c r="C28" s="185">
        <v>10322</v>
      </c>
      <c r="D28" s="113" t="s">
        <v>60</v>
      </c>
      <c r="E28" s="114">
        <v>109</v>
      </c>
      <c r="F28" s="115">
        <f>Eingabe2018!C38</f>
        <v>100</v>
      </c>
      <c r="G28" s="121">
        <f t="shared" si="0"/>
        <v>-9</v>
      </c>
      <c r="H28" s="120">
        <f t="shared" si="1"/>
        <v>-8.256880733944949E-2</v>
      </c>
      <c r="I28" s="116">
        <v>70</v>
      </c>
      <c r="J28" s="115">
        <f>Eingabe2018!D38</f>
        <v>54</v>
      </c>
      <c r="K28" s="121">
        <f t="shared" si="2"/>
        <v>-16</v>
      </c>
      <c r="L28" s="120">
        <f t="shared" si="3"/>
        <v>-0.22857142857142854</v>
      </c>
      <c r="M28" s="122">
        <f t="shared" si="4"/>
        <v>0.64220183486238536</v>
      </c>
      <c r="N28" s="123">
        <f t="shared" si="5"/>
        <v>0.54</v>
      </c>
      <c r="O28" s="103">
        <f t="shared" si="6"/>
        <v>-0.10220183486238532</v>
      </c>
      <c r="P28" s="114">
        <v>0</v>
      </c>
      <c r="Q28" s="115">
        <f>Eingabe2018!E38</f>
        <v>0</v>
      </c>
      <c r="R28" s="121">
        <f t="shared" si="7"/>
        <v>0</v>
      </c>
      <c r="S28" s="120" t="e">
        <f t="shared" si="8"/>
        <v>#DIV/0!</v>
      </c>
      <c r="T28" s="116">
        <v>70</v>
      </c>
      <c r="U28" s="115">
        <f>Eingabe2018!F38</f>
        <v>54</v>
      </c>
      <c r="V28" s="121">
        <f t="shared" si="9"/>
        <v>-16</v>
      </c>
      <c r="W28" s="120">
        <f t="shared" si="10"/>
        <v>-0.22857142857142854</v>
      </c>
      <c r="X28" s="114">
        <v>54</v>
      </c>
      <c r="Y28" s="123">
        <f t="shared" si="11"/>
        <v>0.77142857142857146</v>
      </c>
      <c r="Z28" s="115">
        <f>Eingabe2018!G38</f>
        <v>46</v>
      </c>
      <c r="AA28" s="129">
        <f t="shared" si="12"/>
        <v>0.85185185185185186</v>
      </c>
      <c r="AB28" s="116">
        <v>16</v>
      </c>
      <c r="AC28" s="123">
        <f t="shared" si="13"/>
        <v>0.22857142857142856</v>
      </c>
      <c r="AD28" s="115">
        <f>Eingabe2018!H38</f>
        <v>8</v>
      </c>
      <c r="AE28" s="123">
        <f t="shared" si="14"/>
        <v>0.14814814814814814</v>
      </c>
      <c r="AF28" s="114">
        <v>0</v>
      </c>
      <c r="AG28" s="123">
        <f t="shared" si="15"/>
        <v>0</v>
      </c>
      <c r="AH28" s="115">
        <f>Eingabe2018!I38</f>
        <v>0</v>
      </c>
      <c r="AI28" s="187">
        <f t="shared" si="16"/>
        <v>0</v>
      </c>
      <c r="AJ28" s="119">
        <v>0</v>
      </c>
      <c r="AK28" s="123">
        <f t="shared" si="17"/>
        <v>0</v>
      </c>
      <c r="AL28" s="115">
        <f>Eingabe2018!J38</f>
        <v>0</v>
      </c>
      <c r="AM28" s="129">
        <f t="shared" si="18"/>
        <v>0</v>
      </c>
    </row>
    <row r="29" spans="2:39" x14ac:dyDescent="0.3">
      <c r="B29" s="111" t="s">
        <v>74</v>
      </c>
      <c r="C29" s="185">
        <v>10426</v>
      </c>
      <c r="D29" s="113" t="s">
        <v>62</v>
      </c>
      <c r="E29" s="114">
        <v>158</v>
      </c>
      <c r="F29" s="115">
        <f>Eingabe2018!C39</f>
        <v>141</v>
      </c>
      <c r="G29" s="121">
        <f t="shared" si="0"/>
        <v>-17</v>
      </c>
      <c r="H29" s="120">
        <f t="shared" si="1"/>
        <v>-0.10759493670886078</v>
      </c>
      <c r="I29" s="116">
        <v>103</v>
      </c>
      <c r="J29" s="115">
        <f>Eingabe2018!D39</f>
        <v>100</v>
      </c>
      <c r="K29" s="121">
        <f t="shared" si="2"/>
        <v>-3</v>
      </c>
      <c r="L29" s="120">
        <f t="shared" si="3"/>
        <v>-2.9126213592232997E-2</v>
      </c>
      <c r="M29" s="122">
        <f t="shared" si="4"/>
        <v>0.65189873417721522</v>
      </c>
      <c r="N29" s="123">
        <f t="shared" si="5"/>
        <v>0.70921985815602839</v>
      </c>
      <c r="O29" s="103">
        <f t="shared" si="6"/>
        <v>5.7321123978813171E-2</v>
      </c>
      <c r="P29" s="114">
        <v>3</v>
      </c>
      <c r="Q29" s="115">
        <f>Eingabe2018!E39</f>
        <v>3</v>
      </c>
      <c r="R29" s="121">
        <f t="shared" si="7"/>
        <v>0</v>
      </c>
      <c r="S29" s="120">
        <f t="shared" si="8"/>
        <v>0</v>
      </c>
      <c r="T29" s="116">
        <v>100</v>
      </c>
      <c r="U29" s="115">
        <f>Eingabe2018!F39</f>
        <v>97</v>
      </c>
      <c r="V29" s="121">
        <f t="shared" si="9"/>
        <v>-3</v>
      </c>
      <c r="W29" s="120">
        <f t="shared" si="10"/>
        <v>-3.0000000000000027E-2</v>
      </c>
      <c r="X29" s="114">
        <v>83</v>
      </c>
      <c r="Y29" s="123">
        <f t="shared" si="11"/>
        <v>0.83</v>
      </c>
      <c r="Z29" s="115">
        <f>Eingabe2018!G39</f>
        <v>80</v>
      </c>
      <c r="AA29" s="129">
        <f t="shared" si="12"/>
        <v>0.82474226804123707</v>
      </c>
      <c r="AB29" s="116">
        <v>17</v>
      </c>
      <c r="AC29" s="123">
        <f t="shared" si="13"/>
        <v>0.17</v>
      </c>
      <c r="AD29" s="115">
        <f>Eingabe2018!H39</f>
        <v>8</v>
      </c>
      <c r="AE29" s="123">
        <f t="shared" si="14"/>
        <v>8.247422680412371E-2</v>
      </c>
      <c r="AF29" s="114">
        <v>0</v>
      </c>
      <c r="AG29" s="123">
        <f t="shared" si="15"/>
        <v>0</v>
      </c>
      <c r="AH29" s="115">
        <f>Eingabe2018!I39</f>
        <v>6</v>
      </c>
      <c r="AI29" s="187">
        <f t="shared" si="16"/>
        <v>6.1855670103092786E-2</v>
      </c>
      <c r="AJ29" s="119">
        <v>0</v>
      </c>
      <c r="AK29" s="123">
        <f t="shared" si="17"/>
        <v>0</v>
      </c>
      <c r="AL29" s="115">
        <f>Eingabe2018!J39</f>
        <v>3</v>
      </c>
      <c r="AM29" s="129">
        <f t="shared" si="18"/>
        <v>3.0927835051546393E-2</v>
      </c>
    </row>
    <row r="30" spans="2:39" x14ac:dyDescent="0.3">
      <c r="B30" s="111" t="s">
        <v>74</v>
      </c>
      <c r="C30" s="185">
        <v>10401</v>
      </c>
      <c r="D30" s="113" t="s">
        <v>64</v>
      </c>
      <c r="E30" s="114">
        <v>310</v>
      </c>
      <c r="F30" s="115">
        <f>Eingabe2018!C40</f>
        <v>272</v>
      </c>
      <c r="G30" s="121">
        <f t="shared" si="0"/>
        <v>-38</v>
      </c>
      <c r="H30" s="120">
        <f t="shared" si="1"/>
        <v>-0.1225806451612903</v>
      </c>
      <c r="I30" s="116">
        <v>150</v>
      </c>
      <c r="J30" s="115">
        <f>Eingabe2018!D40</f>
        <v>105</v>
      </c>
      <c r="K30" s="121">
        <f t="shared" si="2"/>
        <v>-45</v>
      </c>
      <c r="L30" s="120">
        <f t="shared" si="3"/>
        <v>-0.30000000000000004</v>
      </c>
      <c r="M30" s="122">
        <f t="shared" si="4"/>
        <v>0.4838709677419355</v>
      </c>
      <c r="N30" s="123">
        <f t="shared" si="5"/>
        <v>0.3860294117647059</v>
      </c>
      <c r="O30" s="103">
        <f t="shared" si="6"/>
        <v>-9.78415559772296E-2</v>
      </c>
      <c r="P30" s="114">
        <v>5</v>
      </c>
      <c r="Q30" s="115">
        <f>Eingabe2018!E40</f>
        <v>1</v>
      </c>
      <c r="R30" s="121">
        <f t="shared" si="7"/>
        <v>-4</v>
      </c>
      <c r="S30" s="120">
        <f t="shared" si="8"/>
        <v>-0.8</v>
      </c>
      <c r="T30" s="116">
        <v>145</v>
      </c>
      <c r="U30" s="115">
        <f>Eingabe2018!F40</f>
        <v>104</v>
      </c>
      <c r="V30" s="121">
        <f t="shared" si="9"/>
        <v>-41</v>
      </c>
      <c r="W30" s="120">
        <f t="shared" si="10"/>
        <v>-0.28275862068965518</v>
      </c>
      <c r="X30" s="114">
        <v>69</v>
      </c>
      <c r="Y30" s="123">
        <f t="shared" si="11"/>
        <v>0.47586206896551725</v>
      </c>
      <c r="Z30" s="115">
        <f>Eingabe2018!G40</f>
        <v>52</v>
      </c>
      <c r="AA30" s="129">
        <f t="shared" si="12"/>
        <v>0.5</v>
      </c>
      <c r="AB30" s="116">
        <v>76</v>
      </c>
      <c r="AC30" s="123">
        <f t="shared" si="13"/>
        <v>0.52413793103448281</v>
      </c>
      <c r="AD30" s="115">
        <f>Eingabe2018!H40</f>
        <v>50</v>
      </c>
      <c r="AE30" s="123">
        <f t="shared" si="14"/>
        <v>0.48076923076923078</v>
      </c>
      <c r="AF30" s="114">
        <v>0</v>
      </c>
      <c r="AG30" s="123">
        <f t="shared" si="15"/>
        <v>0</v>
      </c>
      <c r="AH30" s="115">
        <f>Eingabe2018!I40</f>
        <v>0</v>
      </c>
      <c r="AI30" s="187">
        <f t="shared" si="16"/>
        <v>0</v>
      </c>
      <c r="AJ30" s="119">
        <v>0</v>
      </c>
      <c r="AK30" s="123">
        <f t="shared" si="17"/>
        <v>0</v>
      </c>
      <c r="AL30" s="115">
        <f>Eingabe2018!J40</f>
        <v>2</v>
      </c>
      <c r="AM30" s="129">
        <f t="shared" si="18"/>
        <v>1.9230769230769232E-2</v>
      </c>
    </row>
    <row r="31" spans="2:39" x14ac:dyDescent="0.3">
      <c r="B31" s="111" t="s">
        <v>74</v>
      </c>
      <c r="C31" s="185">
        <v>10402</v>
      </c>
      <c r="D31" s="113" t="s">
        <v>66</v>
      </c>
      <c r="E31" s="114">
        <v>395</v>
      </c>
      <c r="F31" s="115">
        <f>Eingabe2018!C41</f>
        <v>389</v>
      </c>
      <c r="G31" s="121">
        <f t="shared" si="0"/>
        <v>-6</v>
      </c>
      <c r="H31" s="120">
        <f t="shared" si="1"/>
        <v>-1.5189873417721489E-2</v>
      </c>
      <c r="I31" s="116">
        <v>142</v>
      </c>
      <c r="J31" s="115">
        <f>Eingabe2018!D41</f>
        <v>108</v>
      </c>
      <c r="K31" s="121">
        <f t="shared" si="2"/>
        <v>-34</v>
      </c>
      <c r="L31" s="120">
        <f t="shared" si="3"/>
        <v>-0.23943661971830987</v>
      </c>
      <c r="M31" s="122">
        <f t="shared" si="4"/>
        <v>0.35949367088607592</v>
      </c>
      <c r="N31" s="123">
        <f t="shared" si="5"/>
        <v>0.27763496143958871</v>
      </c>
      <c r="O31" s="103">
        <f t="shared" si="6"/>
        <v>-8.185870944648721E-2</v>
      </c>
      <c r="P31" s="114">
        <v>1</v>
      </c>
      <c r="Q31" s="115">
        <f>Eingabe2018!E41</f>
        <v>0</v>
      </c>
      <c r="R31" s="121">
        <f t="shared" si="7"/>
        <v>-1</v>
      </c>
      <c r="S31" s="120">
        <f t="shared" si="8"/>
        <v>-1</v>
      </c>
      <c r="T31" s="116">
        <v>141</v>
      </c>
      <c r="U31" s="115">
        <f>Eingabe2018!F41</f>
        <v>108</v>
      </c>
      <c r="V31" s="121">
        <f t="shared" si="9"/>
        <v>-33</v>
      </c>
      <c r="W31" s="120">
        <f t="shared" si="10"/>
        <v>-0.23404255319148937</v>
      </c>
      <c r="X31" s="114">
        <v>112</v>
      </c>
      <c r="Y31" s="123">
        <f t="shared" si="11"/>
        <v>0.79432624113475181</v>
      </c>
      <c r="Z31" s="115">
        <f>Eingabe2018!G41</f>
        <v>82</v>
      </c>
      <c r="AA31" s="129">
        <f t="shared" si="12"/>
        <v>0.7592592592592593</v>
      </c>
      <c r="AB31" s="116">
        <v>29</v>
      </c>
      <c r="AC31" s="123">
        <f t="shared" si="13"/>
        <v>0.20567375886524822</v>
      </c>
      <c r="AD31" s="115">
        <f>Eingabe2018!H41</f>
        <v>17</v>
      </c>
      <c r="AE31" s="123">
        <f t="shared" si="14"/>
        <v>0.15740740740740741</v>
      </c>
      <c r="AF31" s="114">
        <v>0</v>
      </c>
      <c r="AG31" s="123">
        <f t="shared" si="15"/>
        <v>0</v>
      </c>
      <c r="AH31" s="115">
        <f>Eingabe2018!I41</f>
        <v>5</v>
      </c>
      <c r="AI31" s="187">
        <f t="shared" si="16"/>
        <v>4.6296296296296294E-2</v>
      </c>
      <c r="AJ31" s="119">
        <v>0</v>
      </c>
      <c r="AK31" s="123">
        <f t="shared" si="17"/>
        <v>0</v>
      </c>
      <c r="AL31" s="115">
        <f>Eingabe2018!J41</f>
        <v>4</v>
      </c>
      <c r="AM31" s="129">
        <f t="shared" si="18"/>
        <v>3.7037037037037035E-2</v>
      </c>
    </row>
    <row r="32" spans="2:39" x14ac:dyDescent="0.3">
      <c r="B32" s="111" t="s">
        <v>74</v>
      </c>
      <c r="C32" s="185">
        <v>10403</v>
      </c>
      <c r="D32" s="113" t="s">
        <v>68</v>
      </c>
      <c r="E32" s="114">
        <v>372</v>
      </c>
      <c r="F32" s="115">
        <f>Eingabe2018!C42</f>
        <v>373</v>
      </c>
      <c r="G32" s="121">
        <f t="shared" si="0"/>
        <v>1</v>
      </c>
      <c r="H32" s="120">
        <f t="shared" si="1"/>
        <v>2.6881720430107503E-3</v>
      </c>
      <c r="I32" s="116">
        <v>215</v>
      </c>
      <c r="J32" s="115">
        <f>Eingabe2018!D42</f>
        <v>209</v>
      </c>
      <c r="K32" s="121">
        <f t="shared" si="2"/>
        <v>-6</v>
      </c>
      <c r="L32" s="120">
        <f t="shared" si="3"/>
        <v>-2.7906976744186074E-2</v>
      </c>
      <c r="M32" s="122">
        <f t="shared" si="4"/>
        <v>0.57795698924731187</v>
      </c>
      <c r="N32" s="123">
        <f t="shared" si="5"/>
        <v>0.56032171581769441</v>
      </c>
      <c r="O32" s="103">
        <f t="shared" si="6"/>
        <v>-1.763527342961746E-2</v>
      </c>
      <c r="P32" s="114">
        <v>4</v>
      </c>
      <c r="Q32" s="115">
        <f>Eingabe2018!E42</f>
        <v>2</v>
      </c>
      <c r="R32" s="121">
        <f t="shared" si="7"/>
        <v>-2</v>
      </c>
      <c r="S32" s="120">
        <f t="shared" si="8"/>
        <v>-0.5</v>
      </c>
      <c r="T32" s="116">
        <v>211</v>
      </c>
      <c r="U32" s="115">
        <f>Eingabe2018!F42</f>
        <v>207</v>
      </c>
      <c r="V32" s="121">
        <f t="shared" si="9"/>
        <v>-4</v>
      </c>
      <c r="W32" s="120">
        <f t="shared" si="10"/>
        <v>-1.8957345971563955E-2</v>
      </c>
      <c r="X32" s="114">
        <v>178</v>
      </c>
      <c r="Y32" s="123">
        <f t="shared" si="11"/>
        <v>0.84360189573459721</v>
      </c>
      <c r="Z32" s="115">
        <f>Eingabe2018!G42</f>
        <v>185</v>
      </c>
      <c r="AA32" s="129">
        <f t="shared" si="12"/>
        <v>0.893719806763285</v>
      </c>
      <c r="AB32" s="116">
        <v>33</v>
      </c>
      <c r="AC32" s="123">
        <f t="shared" si="13"/>
        <v>0.15639810426540285</v>
      </c>
      <c r="AD32" s="115">
        <f>Eingabe2018!H42</f>
        <v>18</v>
      </c>
      <c r="AE32" s="123">
        <f t="shared" si="14"/>
        <v>8.6956521739130432E-2</v>
      </c>
      <c r="AF32" s="114">
        <v>0</v>
      </c>
      <c r="AG32" s="123">
        <f t="shared" si="15"/>
        <v>0</v>
      </c>
      <c r="AH32" s="115">
        <f>Eingabe2018!I42</f>
        <v>3</v>
      </c>
      <c r="AI32" s="187">
        <f t="shared" si="16"/>
        <v>1.4492753623188406E-2</v>
      </c>
      <c r="AJ32" s="119">
        <v>0</v>
      </c>
      <c r="AK32" s="123">
        <f t="shared" si="17"/>
        <v>0</v>
      </c>
      <c r="AL32" s="115">
        <f>Eingabe2018!J42</f>
        <v>1</v>
      </c>
      <c r="AM32" s="129">
        <f t="shared" si="18"/>
        <v>4.830917874396135E-3</v>
      </c>
    </row>
    <row r="33" spans="2:39" x14ac:dyDescent="0.3">
      <c r="B33" s="111" t="s">
        <v>74</v>
      </c>
      <c r="C33" s="185">
        <v>10404</v>
      </c>
      <c r="D33" s="113" t="s">
        <v>70</v>
      </c>
      <c r="E33" s="114">
        <v>428</v>
      </c>
      <c r="F33" s="115">
        <f>Eingabe2018!C43</f>
        <v>421</v>
      </c>
      <c r="G33" s="121">
        <f t="shared" si="0"/>
        <v>-7</v>
      </c>
      <c r="H33" s="120">
        <f t="shared" si="1"/>
        <v>-1.6355140186915862E-2</v>
      </c>
      <c r="I33" s="116">
        <v>189</v>
      </c>
      <c r="J33" s="115">
        <f>Eingabe2018!D43</f>
        <v>181</v>
      </c>
      <c r="K33" s="121">
        <f t="shared" si="2"/>
        <v>-8</v>
      </c>
      <c r="L33" s="120">
        <f t="shared" si="3"/>
        <v>-4.2328042328042326E-2</v>
      </c>
      <c r="M33" s="122">
        <f t="shared" si="4"/>
        <v>0.44158878504672899</v>
      </c>
      <c r="N33" s="123">
        <f t="shared" si="5"/>
        <v>0.42992874109263657</v>
      </c>
      <c r="O33" s="103">
        <f t="shared" si="6"/>
        <v>-1.1660043954092425E-2</v>
      </c>
      <c r="P33" s="114">
        <v>1</v>
      </c>
      <c r="Q33" s="115">
        <f>Eingabe2018!E43</f>
        <v>0</v>
      </c>
      <c r="R33" s="121">
        <f t="shared" si="7"/>
        <v>-1</v>
      </c>
      <c r="S33" s="120">
        <f t="shared" si="8"/>
        <v>-1</v>
      </c>
      <c r="T33" s="116">
        <v>188</v>
      </c>
      <c r="U33" s="115">
        <f>Eingabe2018!F43</f>
        <v>181</v>
      </c>
      <c r="V33" s="121">
        <f t="shared" si="9"/>
        <v>-7</v>
      </c>
      <c r="W33" s="120">
        <f t="shared" si="10"/>
        <v>-3.7234042553191515E-2</v>
      </c>
      <c r="X33" s="114">
        <v>140</v>
      </c>
      <c r="Y33" s="123">
        <f t="shared" si="11"/>
        <v>0.74468085106382975</v>
      </c>
      <c r="Z33" s="115">
        <f>Eingabe2018!G43</f>
        <v>138</v>
      </c>
      <c r="AA33" s="129">
        <f t="shared" si="12"/>
        <v>0.76243093922651939</v>
      </c>
      <c r="AB33" s="116">
        <v>48</v>
      </c>
      <c r="AC33" s="123">
        <f t="shared" si="13"/>
        <v>0.25531914893617019</v>
      </c>
      <c r="AD33" s="115">
        <f>Eingabe2018!H43</f>
        <v>35</v>
      </c>
      <c r="AE33" s="123">
        <f t="shared" si="14"/>
        <v>0.19337016574585636</v>
      </c>
      <c r="AF33" s="114">
        <v>0</v>
      </c>
      <c r="AG33" s="123">
        <f t="shared" si="15"/>
        <v>0</v>
      </c>
      <c r="AH33" s="115">
        <f>Eingabe2018!I43</f>
        <v>7</v>
      </c>
      <c r="AI33" s="187">
        <f t="shared" si="16"/>
        <v>3.8674033149171269E-2</v>
      </c>
      <c r="AJ33" s="119">
        <v>0</v>
      </c>
      <c r="AK33" s="123">
        <f t="shared" si="17"/>
        <v>0</v>
      </c>
      <c r="AL33" s="115">
        <f>Eingabe2018!J43</f>
        <v>1</v>
      </c>
      <c r="AM33" s="129">
        <f t="shared" si="18"/>
        <v>5.5248618784530384E-3</v>
      </c>
    </row>
    <row r="34" spans="2:39" x14ac:dyDescent="0.3">
      <c r="B34" s="111" t="s">
        <v>74</v>
      </c>
      <c r="C34" s="185">
        <v>10420</v>
      </c>
      <c r="D34" s="113" t="s">
        <v>72</v>
      </c>
      <c r="E34" s="114">
        <v>148</v>
      </c>
      <c r="F34" s="115">
        <f>Eingabe2018!C44</f>
        <v>150</v>
      </c>
      <c r="G34" s="121">
        <f t="shared" si="0"/>
        <v>2</v>
      </c>
      <c r="H34" s="120">
        <f t="shared" si="1"/>
        <v>1.3513513513513598E-2</v>
      </c>
      <c r="I34" s="116">
        <v>87</v>
      </c>
      <c r="J34" s="115">
        <f>Eingabe2018!D44</f>
        <v>69</v>
      </c>
      <c r="K34" s="121">
        <f t="shared" si="2"/>
        <v>-18</v>
      </c>
      <c r="L34" s="120">
        <f t="shared" si="3"/>
        <v>-0.2068965517241379</v>
      </c>
      <c r="M34" s="122">
        <f t="shared" si="4"/>
        <v>0.58783783783783783</v>
      </c>
      <c r="N34" s="123">
        <f t="shared" si="5"/>
        <v>0.46</v>
      </c>
      <c r="O34" s="103">
        <f t="shared" si="6"/>
        <v>-0.12783783783783781</v>
      </c>
      <c r="P34" s="114">
        <v>1</v>
      </c>
      <c r="Q34" s="115">
        <f>Eingabe2018!E44</f>
        <v>0</v>
      </c>
      <c r="R34" s="121">
        <f t="shared" si="7"/>
        <v>-1</v>
      </c>
      <c r="S34" s="120">
        <f t="shared" si="8"/>
        <v>-1</v>
      </c>
      <c r="T34" s="116">
        <v>86</v>
      </c>
      <c r="U34" s="115">
        <f>Eingabe2018!F44</f>
        <v>69</v>
      </c>
      <c r="V34" s="121">
        <f t="shared" si="9"/>
        <v>-17</v>
      </c>
      <c r="W34" s="120">
        <f t="shared" si="10"/>
        <v>-0.19767441860465118</v>
      </c>
      <c r="X34" s="114">
        <v>50</v>
      </c>
      <c r="Y34" s="123">
        <f t="shared" si="11"/>
        <v>0.58139534883720934</v>
      </c>
      <c r="Z34" s="115">
        <f>Eingabe2018!G44</f>
        <v>53</v>
      </c>
      <c r="AA34" s="129">
        <f t="shared" si="12"/>
        <v>0.76811594202898548</v>
      </c>
      <c r="AB34" s="116">
        <v>36</v>
      </c>
      <c r="AC34" s="123">
        <f t="shared" si="13"/>
        <v>0.41860465116279072</v>
      </c>
      <c r="AD34" s="115">
        <f>Eingabe2018!H44</f>
        <v>15</v>
      </c>
      <c r="AE34" s="123">
        <f t="shared" si="14"/>
        <v>0.21739130434782608</v>
      </c>
      <c r="AF34" s="114">
        <v>0</v>
      </c>
      <c r="AG34" s="123">
        <f t="shared" si="15"/>
        <v>0</v>
      </c>
      <c r="AH34" s="115">
        <f>Eingabe2018!I44</f>
        <v>0</v>
      </c>
      <c r="AI34" s="187">
        <f t="shared" si="16"/>
        <v>0</v>
      </c>
      <c r="AJ34" s="119">
        <v>0</v>
      </c>
      <c r="AK34" s="123">
        <f t="shared" si="17"/>
        <v>0</v>
      </c>
      <c r="AL34" s="115">
        <f>Eingabe2018!J44</f>
        <v>1</v>
      </c>
      <c r="AM34" s="129">
        <f t="shared" si="18"/>
        <v>1.4492753623188406E-2</v>
      </c>
    </row>
    <row r="35" spans="2:39" x14ac:dyDescent="0.3">
      <c r="B35" s="111" t="s">
        <v>74</v>
      </c>
      <c r="C35" s="185">
        <v>10405</v>
      </c>
      <c r="D35" s="113" t="s">
        <v>74</v>
      </c>
      <c r="E35" s="114">
        <v>834</v>
      </c>
      <c r="F35" s="115">
        <f>Eingabe2018!C45</f>
        <v>778</v>
      </c>
      <c r="G35" s="121">
        <f t="shared" si="0"/>
        <v>-56</v>
      </c>
      <c r="H35" s="120">
        <f t="shared" si="1"/>
        <v>-6.714628297362113E-2</v>
      </c>
      <c r="I35" s="116">
        <v>216</v>
      </c>
      <c r="J35" s="115">
        <f>Eingabe2018!D45</f>
        <v>277</v>
      </c>
      <c r="K35" s="121">
        <f t="shared" si="2"/>
        <v>61</v>
      </c>
      <c r="L35" s="120">
        <f t="shared" si="3"/>
        <v>0.28240740740740744</v>
      </c>
      <c r="M35" s="122">
        <f t="shared" si="4"/>
        <v>0.25899280575539568</v>
      </c>
      <c r="N35" s="123">
        <f t="shared" si="5"/>
        <v>0.35604113110539848</v>
      </c>
      <c r="O35" s="103">
        <f t="shared" si="6"/>
        <v>9.7048325350002795E-2</v>
      </c>
      <c r="P35" s="114">
        <v>1</v>
      </c>
      <c r="Q35" s="115">
        <f>Eingabe2018!E45</f>
        <v>1</v>
      </c>
      <c r="R35" s="121">
        <f t="shared" si="7"/>
        <v>0</v>
      </c>
      <c r="S35" s="120">
        <f t="shared" si="8"/>
        <v>0</v>
      </c>
      <c r="T35" s="116">
        <v>215</v>
      </c>
      <c r="U35" s="115">
        <f>Eingabe2018!F45</f>
        <v>276</v>
      </c>
      <c r="V35" s="121">
        <f t="shared" si="9"/>
        <v>61</v>
      </c>
      <c r="W35" s="120">
        <f t="shared" si="10"/>
        <v>0.28372093023255807</v>
      </c>
      <c r="X35" s="114">
        <v>166</v>
      </c>
      <c r="Y35" s="123">
        <f t="shared" si="11"/>
        <v>0.77209302325581397</v>
      </c>
      <c r="Z35" s="115">
        <f>Eingabe2018!G45</f>
        <v>186</v>
      </c>
      <c r="AA35" s="129">
        <f t="shared" si="12"/>
        <v>0.67391304347826086</v>
      </c>
      <c r="AB35" s="116">
        <v>49</v>
      </c>
      <c r="AC35" s="123">
        <f t="shared" si="13"/>
        <v>0.22790697674418606</v>
      </c>
      <c r="AD35" s="115">
        <f>Eingabe2018!H45</f>
        <v>83</v>
      </c>
      <c r="AE35" s="123">
        <f t="shared" si="14"/>
        <v>0.30072463768115942</v>
      </c>
      <c r="AF35" s="114">
        <v>0</v>
      </c>
      <c r="AG35" s="123">
        <f t="shared" si="15"/>
        <v>0</v>
      </c>
      <c r="AH35" s="115">
        <f>Eingabe2018!I45</f>
        <v>4</v>
      </c>
      <c r="AI35" s="187">
        <f t="shared" si="16"/>
        <v>1.4492753623188406E-2</v>
      </c>
      <c r="AJ35" s="119">
        <v>0</v>
      </c>
      <c r="AK35" s="123">
        <f t="shared" si="17"/>
        <v>0</v>
      </c>
      <c r="AL35" s="115">
        <f>Eingabe2018!J45</f>
        <v>3</v>
      </c>
      <c r="AM35" s="129">
        <f t="shared" si="18"/>
        <v>1.0869565217391304E-2</v>
      </c>
    </row>
    <row r="36" spans="2:39" x14ac:dyDescent="0.3">
      <c r="B36" s="111" t="s">
        <v>74</v>
      </c>
      <c r="C36" s="185">
        <v>10406</v>
      </c>
      <c r="D36" s="113" t="s">
        <v>76</v>
      </c>
      <c r="E36" s="114">
        <v>429</v>
      </c>
      <c r="F36" s="115">
        <f>Eingabe2018!C46</f>
        <v>405</v>
      </c>
      <c r="G36" s="121">
        <f t="shared" si="0"/>
        <v>-24</v>
      </c>
      <c r="H36" s="120">
        <f t="shared" si="1"/>
        <v>-5.5944055944055937E-2</v>
      </c>
      <c r="I36" s="116">
        <v>141</v>
      </c>
      <c r="J36" s="115">
        <f>Eingabe2018!D46</f>
        <v>116</v>
      </c>
      <c r="K36" s="121">
        <f t="shared" si="2"/>
        <v>-25</v>
      </c>
      <c r="L36" s="120">
        <f t="shared" si="3"/>
        <v>-0.17730496453900713</v>
      </c>
      <c r="M36" s="122">
        <f t="shared" si="4"/>
        <v>0.32867132867132864</v>
      </c>
      <c r="N36" s="123">
        <f t="shared" si="5"/>
        <v>0.28641975308641976</v>
      </c>
      <c r="O36" s="103">
        <f t="shared" si="6"/>
        <v>-4.2251575584908885E-2</v>
      </c>
      <c r="P36" s="114">
        <v>2</v>
      </c>
      <c r="Q36" s="115">
        <f>Eingabe2018!E46</f>
        <v>1</v>
      </c>
      <c r="R36" s="121">
        <f t="shared" si="7"/>
        <v>-1</v>
      </c>
      <c r="S36" s="120">
        <f t="shared" si="8"/>
        <v>-0.5</v>
      </c>
      <c r="T36" s="116">
        <v>139</v>
      </c>
      <c r="U36" s="115">
        <f>Eingabe2018!F46</f>
        <v>115</v>
      </c>
      <c r="V36" s="121">
        <f t="shared" si="9"/>
        <v>-24</v>
      </c>
      <c r="W36" s="120">
        <f t="shared" si="10"/>
        <v>-0.17266187050359716</v>
      </c>
      <c r="X36" s="114">
        <v>101</v>
      </c>
      <c r="Y36" s="123">
        <f t="shared" si="11"/>
        <v>0.72661870503597126</v>
      </c>
      <c r="Z36" s="115">
        <f>Eingabe2018!G46</f>
        <v>81</v>
      </c>
      <c r="AA36" s="129">
        <f t="shared" si="12"/>
        <v>0.70434782608695656</v>
      </c>
      <c r="AB36" s="116">
        <v>38</v>
      </c>
      <c r="AC36" s="123">
        <f t="shared" si="13"/>
        <v>0.2733812949640288</v>
      </c>
      <c r="AD36" s="115">
        <f>Eingabe2018!H46</f>
        <v>31</v>
      </c>
      <c r="AE36" s="123">
        <f t="shared" si="14"/>
        <v>0.26956521739130435</v>
      </c>
      <c r="AF36" s="114">
        <v>0</v>
      </c>
      <c r="AG36" s="123">
        <f t="shared" si="15"/>
        <v>0</v>
      </c>
      <c r="AH36" s="115">
        <f>Eingabe2018!I46</f>
        <v>1</v>
      </c>
      <c r="AI36" s="187">
        <f t="shared" si="16"/>
        <v>8.6956521739130436E-3</v>
      </c>
      <c r="AJ36" s="119">
        <v>0</v>
      </c>
      <c r="AK36" s="123">
        <f t="shared" si="17"/>
        <v>0</v>
      </c>
      <c r="AL36" s="115">
        <f>Eingabe2018!J46</f>
        <v>2</v>
      </c>
      <c r="AM36" s="129">
        <f t="shared" si="18"/>
        <v>1.7391304347826087E-2</v>
      </c>
    </row>
    <row r="37" spans="2:39" x14ac:dyDescent="0.3">
      <c r="B37" s="111" t="s">
        <v>74</v>
      </c>
      <c r="C37" s="185">
        <v>10418</v>
      </c>
      <c r="D37" s="113" t="s">
        <v>78</v>
      </c>
      <c r="E37" s="114">
        <v>127</v>
      </c>
      <c r="F37" s="115">
        <f>Eingabe2018!C47</f>
        <v>126</v>
      </c>
      <c r="G37" s="121">
        <f t="shared" si="0"/>
        <v>-1</v>
      </c>
      <c r="H37" s="120">
        <f t="shared" si="1"/>
        <v>-7.8740157480314821E-3</v>
      </c>
      <c r="I37" s="116">
        <v>79</v>
      </c>
      <c r="J37" s="115">
        <f>Eingabe2018!D47</f>
        <v>63</v>
      </c>
      <c r="K37" s="121">
        <f t="shared" si="2"/>
        <v>-16</v>
      </c>
      <c r="L37" s="120">
        <f t="shared" si="3"/>
        <v>-0.20253164556962022</v>
      </c>
      <c r="M37" s="122">
        <f t="shared" si="4"/>
        <v>0.62204724409448819</v>
      </c>
      <c r="N37" s="123">
        <f t="shared" si="5"/>
        <v>0.5</v>
      </c>
      <c r="O37" s="103">
        <f t="shared" si="6"/>
        <v>-0.12204724409448819</v>
      </c>
      <c r="P37" s="114">
        <v>0</v>
      </c>
      <c r="Q37" s="115">
        <f>Eingabe2018!E47</f>
        <v>1</v>
      </c>
      <c r="R37" s="121">
        <f t="shared" si="7"/>
        <v>1</v>
      </c>
      <c r="S37" s="120" t="e">
        <f t="shared" si="8"/>
        <v>#DIV/0!</v>
      </c>
      <c r="T37" s="116">
        <v>79</v>
      </c>
      <c r="U37" s="115">
        <f>Eingabe2018!F47</f>
        <v>62</v>
      </c>
      <c r="V37" s="121">
        <f t="shared" si="9"/>
        <v>-17</v>
      </c>
      <c r="W37" s="120">
        <f t="shared" si="10"/>
        <v>-0.21518987341772156</v>
      </c>
      <c r="X37" s="114">
        <v>55</v>
      </c>
      <c r="Y37" s="123">
        <f t="shared" si="11"/>
        <v>0.69620253164556967</v>
      </c>
      <c r="Z37" s="115">
        <f>Eingabe2018!G47</f>
        <v>39</v>
      </c>
      <c r="AA37" s="129">
        <f t="shared" si="12"/>
        <v>0.62903225806451613</v>
      </c>
      <c r="AB37" s="116">
        <v>24</v>
      </c>
      <c r="AC37" s="123">
        <f t="shared" si="13"/>
        <v>0.30379746835443039</v>
      </c>
      <c r="AD37" s="115">
        <f>Eingabe2018!H47</f>
        <v>21</v>
      </c>
      <c r="AE37" s="123">
        <f t="shared" si="14"/>
        <v>0.33870967741935482</v>
      </c>
      <c r="AF37" s="114">
        <v>0</v>
      </c>
      <c r="AG37" s="123">
        <f t="shared" si="15"/>
        <v>0</v>
      </c>
      <c r="AH37" s="115">
        <f>Eingabe2018!I47</f>
        <v>2</v>
      </c>
      <c r="AI37" s="187">
        <f t="shared" si="16"/>
        <v>3.2258064516129031E-2</v>
      </c>
      <c r="AJ37" s="119">
        <v>0</v>
      </c>
      <c r="AK37" s="123">
        <f t="shared" si="17"/>
        <v>0</v>
      </c>
      <c r="AL37" s="115">
        <f>Eingabe2018!J47</f>
        <v>0</v>
      </c>
      <c r="AM37" s="129">
        <f t="shared" si="18"/>
        <v>0</v>
      </c>
    </row>
    <row r="38" spans="2:39" x14ac:dyDescent="0.3">
      <c r="B38" s="111" t="s">
        <v>74</v>
      </c>
      <c r="C38" s="185">
        <v>10407</v>
      </c>
      <c r="D38" s="113" t="s">
        <v>80</v>
      </c>
      <c r="E38" s="114">
        <v>409</v>
      </c>
      <c r="F38" s="115">
        <f>Eingabe2018!C48</f>
        <v>362</v>
      </c>
      <c r="G38" s="121">
        <f t="shared" si="0"/>
        <v>-47</v>
      </c>
      <c r="H38" s="120">
        <f t="shared" si="1"/>
        <v>-0.11491442542787289</v>
      </c>
      <c r="I38" s="116">
        <v>191</v>
      </c>
      <c r="J38" s="115">
        <f>Eingabe2018!D48</f>
        <v>173</v>
      </c>
      <c r="K38" s="121">
        <f t="shared" si="2"/>
        <v>-18</v>
      </c>
      <c r="L38" s="120">
        <f t="shared" si="3"/>
        <v>-9.4240837696335067E-2</v>
      </c>
      <c r="M38" s="122">
        <f t="shared" si="4"/>
        <v>0.4669926650366748</v>
      </c>
      <c r="N38" s="123">
        <f t="shared" si="5"/>
        <v>0.47790055248618785</v>
      </c>
      <c r="O38" s="103">
        <f t="shared" si="6"/>
        <v>1.0907887449513043E-2</v>
      </c>
      <c r="P38" s="114">
        <v>2</v>
      </c>
      <c r="Q38" s="115">
        <f>Eingabe2018!E48</f>
        <v>1</v>
      </c>
      <c r="R38" s="121">
        <f t="shared" si="7"/>
        <v>-1</v>
      </c>
      <c r="S38" s="120">
        <f t="shared" si="8"/>
        <v>-0.5</v>
      </c>
      <c r="T38" s="116">
        <v>189</v>
      </c>
      <c r="U38" s="115">
        <f>Eingabe2018!F48</f>
        <v>172</v>
      </c>
      <c r="V38" s="121">
        <f t="shared" si="9"/>
        <v>-17</v>
      </c>
      <c r="W38" s="120">
        <f t="shared" si="10"/>
        <v>-8.9947089947089998E-2</v>
      </c>
      <c r="X38" s="114">
        <v>150</v>
      </c>
      <c r="Y38" s="123">
        <f t="shared" si="11"/>
        <v>0.79365079365079361</v>
      </c>
      <c r="Z38" s="115">
        <f>Eingabe2018!G48</f>
        <v>131</v>
      </c>
      <c r="AA38" s="129">
        <f t="shared" si="12"/>
        <v>0.76162790697674421</v>
      </c>
      <c r="AB38" s="116">
        <v>39</v>
      </c>
      <c r="AC38" s="123">
        <f t="shared" si="13"/>
        <v>0.20634920634920634</v>
      </c>
      <c r="AD38" s="115">
        <f>Eingabe2018!H48</f>
        <v>38</v>
      </c>
      <c r="AE38" s="123">
        <f t="shared" si="14"/>
        <v>0.22093023255813954</v>
      </c>
      <c r="AF38" s="114">
        <v>0</v>
      </c>
      <c r="AG38" s="123">
        <f t="shared" si="15"/>
        <v>0</v>
      </c>
      <c r="AH38" s="115">
        <f>Eingabe2018!I48</f>
        <v>1</v>
      </c>
      <c r="AI38" s="187">
        <f t="shared" si="16"/>
        <v>5.8139534883720929E-3</v>
      </c>
      <c r="AJ38" s="119">
        <v>0</v>
      </c>
      <c r="AK38" s="123">
        <f t="shared" si="17"/>
        <v>0</v>
      </c>
      <c r="AL38" s="115">
        <f>Eingabe2018!J48</f>
        <v>2</v>
      </c>
      <c r="AM38" s="129">
        <f t="shared" si="18"/>
        <v>1.1627906976744186E-2</v>
      </c>
    </row>
    <row r="39" spans="2:39" x14ac:dyDescent="0.3">
      <c r="B39" s="111" t="s">
        <v>74</v>
      </c>
      <c r="C39" s="185">
        <v>10424</v>
      </c>
      <c r="D39" s="113" t="s">
        <v>82</v>
      </c>
      <c r="E39" s="114">
        <v>120</v>
      </c>
      <c r="F39" s="115">
        <f>Eingabe2018!C49</f>
        <v>118</v>
      </c>
      <c r="G39" s="121">
        <f t="shared" si="0"/>
        <v>-2</v>
      </c>
      <c r="H39" s="120">
        <f t="shared" si="1"/>
        <v>-1.6666666666666718E-2</v>
      </c>
      <c r="I39" s="116">
        <v>67</v>
      </c>
      <c r="J39" s="115">
        <f>Eingabe2018!D49</f>
        <v>73</v>
      </c>
      <c r="K39" s="121">
        <f t="shared" si="2"/>
        <v>6</v>
      </c>
      <c r="L39" s="120">
        <f t="shared" si="3"/>
        <v>8.9552238805970186E-2</v>
      </c>
      <c r="M39" s="122">
        <f t="shared" si="4"/>
        <v>0.55833333333333335</v>
      </c>
      <c r="N39" s="123">
        <f t="shared" si="5"/>
        <v>0.61864406779661019</v>
      </c>
      <c r="O39" s="103">
        <f t="shared" si="6"/>
        <v>6.0310734463276838E-2</v>
      </c>
      <c r="P39" s="114">
        <v>1</v>
      </c>
      <c r="Q39" s="115">
        <f>Eingabe2018!E49</f>
        <v>0</v>
      </c>
      <c r="R39" s="121">
        <f t="shared" si="7"/>
        <v>-1</v>
      </c>
      <c r="S39" s="120">
        <f t="shared" si="8"/>
        <v>-1</v>
      </c>
      <c r="T39" s="116">
        <v>66</v>
      </c>
      <c r="U39" s="115">
        <f>Eingabe2018!F49</f>
        <v>73</v>
      </c>
      <c r="V39" s="121">
        <f t="shared" si="9"/>
        <v>7</v>
      </c>
      <c r="W39" s="120">
        <f t="shared" si="10"/>
        <v>0.10606060606060597</v>
      </c>
      <c r="X39" s="114">
        <v>43</v>
      </c>
      <c r="Y39" s="123">
        <f t="shared" si="11"/>
        <v>0.65151515151515149</v>
      </c>
      <c r="Z39" s="115">
        <f>Eingabe2018!G49</f>
        <v>51</v>
      </c>
      <c r="AA39" s="129">
        <f t="shared" si="12"/>
        <v>0.69863013698630139</v>
      </c>
      <c r="AB39" s="116">
        <v>23</v>
      </c>
      <c r="AC39" s="123">
        <f t="shared" si="13"/>
        <v>0.34848484848484851</v>
      </c>
      <c r="AD39" s="115">
        <f>Eingabe2018!H49</f>
        <v>21</v>
      </c>
      <c r="AE39" s="123">
        <f t="shared" si="14"/>
        <v>0.28767123287671231</v>
      </c>
      <c r="AF39" s="114">
        <v>0</v>
      </c>
      <c r="AG39" s="123">
        <f t="shared" si="15"/>
        <v>0</v>
      </c>
      <c r="AH39" s="115">
        <f>Eingabe2018!I49</f>
        <v>1</v>
      </c>
      <c r="AI39" s="187">
        <f t="shared" si="16"/>
        <v>1.3698630136986301E-2</v>
      </c>
      <c r="AJ39" s="119">
        <v>0</v>
      </c>
      <c r="AK39" s="123">
        <f t="shared" si="17"/>
        <v>0</v>
      </c>
      <c r="AL39" s="115">
        <f>Eingabe2018!J49</f>
        <v>0</v>
      </c>
      <c r="AM39" s="129">
        <f t="shared" si="18"/>
        <v>0</v>
      </c>
    </row>
    <row r="40" spans="2:39" x14ac:dyDescent="0.3">
      <c r="B40" s="111" t="s">
        <v>74</v>
      </c>
      <c r="C40" s="185">
        <v>10421</v>
      </c>
      <c r="D40" s="113" t="s">
        <v>84</v>
      </c>
      <c r="E40" s="114">
        <v>171</v>
      </c>
      <c r="F40" s="115">
        <f>Eingabe2018!C50</f>
        <v>160</v>
      </c>
      <c r="G40" s="121">
        <f t="shared" si="0"/>
        <v>-11</v>
      </c>
      <c r="H40" s="120">
        <f t="shared" si="1"/>
        <v>-6.4327485380117011E-2</v>
      </c>
      <c r="I40" s="116">
        <v>59</v>
      </c>
      <c r="J40" s="115">
        <f>Eingabe2018!D50</f>
        <v>51</v>
      </c>
      <c r="K40" s="121">
        <f t="shared" si="2"/>
        <v>-8</v>
      </c>
      <c r="L40" s="120">
        <f t="shared" si="3"/>
        <v>-0.13559322033898302</v>
      </c>
      <c r="M40" s="122">
        <f t="shared" si="4"/>
        <v>0.34502923976608185</v>
      </c>
      <c r="N40" s="123">
        <f t="shared" si="5"/>
        <v>0.31874999999999998</v>
      </c>
      <c r="O40" s="103">
        <f t="shared" si="6"/>
        <v>-2.6279239766081874E-2</v>
      </c>
      <c r="P40" s="114">
        <v>0</v>
      </c>
      <c r="Q40" s="115">
        <f>Eingabe2018!E50</f>
        <v>1</v>
      </c>
      <c r="R40" s="121">
        <f t="shared" si="7"/>
        <v>1</v>
      </c>
      <c r="S40" s="120" t="e">
        <f t="shared" si="8"/>
        <v>#DIV/0!</v>
      </c>
      <c r="T40" s="116">
        <v>59</v>
      </c>
      <c r="U40" s="115">
        <f>Eingabe2018!F50</f>
        <v>50</v>
      </c>
      <c r="V40" s="121">
        <f t="shared" si="9"/>
        <v>-9</v>
      </c>
      <c r="W40" s="120">
        <f t="shared" si="10"/>
        <v>-0.15254237288135597</v>
      </c>
      <c r="X40" s="114">
        <v>23</v>
      </c>
      <c r="Y40" s="123">
        <f t="shared" si="11"/>
        <v>0.38983050847457629</v>
      </c>
      <c r="Z40" s="115">
        <f>Eingabe2018!G50</f>
        <v>20</v>
      </c>
      <c r="AA40" s="129">
        <f t="shared" si="12"/>
        <v>0.4</v>
      </c>
      <c r="AB40" s="116">
        <v>36</v>
      </c>
      <c r="AC40" s="123">
        <f t="shared" si="13"/>
        <v>0.61016949152542377</v>
      </c>
      <c r="AD40" s="115">
        <f>Eingabe2018!H50</f>
        <v>29</v>
      </c>
      <c r="AE40" s="123">
        <f t="shared" si="14"/>
        <v>0.57999999999999996</v>
      </c>
      <c r="AF40" s="114">
        <v>0</v>
      </c>
      <c r="AG40" s="123">
        <f t="shared" si="15"/>
        <v>0</v>
      </c>
      <c r="AH40" s="115">
        <f>Eingabe2018!I50</f>
        <v>0</v>
      </c>
      <c r="AI40" s="187">
        <f t="shared" si="16"/>
        <v>0</v>
      </c>
      <c r="AJ40" s="119">
        <v>0</v>
      </c>
      <c r="AK40" s="123">
        <f t="shared" si="17"/>
        <v>0</v>
      </c>
      <c r="AL40" s="115">
        <f>Eingabe2018!J50</f>
        <v>1</v>
      </c>
      <c r="AM40" s="129">
        <f t="shared" si="18"/>
        <v>0.02</v>
      </c>
    </row>
    <row r="41" spans="2:39" x14ac:dyDescent="0.3">
      <c r="B41" s="111" t="s">
        <v>74</v>
      </c>
      <c r="C41" s="185">
        <v>10422</v>
      </c>
      <c r="D41" s="113" t="s">
        <v>86</v>
      </c>
      <c r="E41" s="114">
        <v>94</v>
      </c>
      <c r="F41" s="115">
        <f>Eingabe2018!C51</f>
        <v>88</v>
      </c>
      <c r="G41" s="121">
        <f t="shared" si="0"/>
        <v>-6</v>
      </c>
      <c r="H41" s="120">
        <f t="shared" si="1"/>
        <v>-6.3829787234042534E-2</v>
      </c>
      <c r="I41" s="116">
        <v>53</v>
      </c>
      <c r="J41" s="115">
        <f>Eingabe2018!D51</f>
        <v>34</v>
      </c>
      <c r="K41" s="121">
        <f t="shared" si="2"/>
        <v>-19</v>
      </c>
      <c r="L41" s="120">
        <f t="shared" si="3"/>
        <v>-0.35849056603773588</v>
      </c>
      <c r="M41" s="122">
        <f t="shared" si="4"/>
        <v>0.56382978723404253</v>
      </c>
      <c r="N41" s="123">
        <f t="shared" si="5"/>
        <v>0.38636363636363635</v>
      </c>
      <c r="O41" s="103">
        <f t="shared" si="6"/>
        <v>-0.17746615087040618</v>
      </c>
      <c r="P41" s="114">
        <v>0</v>
      </c>
      <c r="Q41" s="115">
        <f>Eingabe2018!E51</f>
        <v>0</v>
      </c>
      <c r="R41" s="121">
        <f t="shared" si="7"/>
        <v>0</v>
      </c>
      <c r="S41" s="120" t="e">
        <f t="shared" si="8"/>
        <v>#DIV/0!</v>
      </c>
      <c r="T41" s="116">
        <v>53</v>
      </c>
      <c r="U41" s="115">
        <f>Eingabe2018!F51</f>
        <v>34</v>
      </c>
      <c r="V41" s="121">
        <f t="shared" si="9"/>
        <v>-19</v>
      </c>
      <c r="W41" s="120">
        <f t="shared" si="10"/>
        <v>-0.35849056603773588</v>
      </c>
      <c r="X41" s="114">
        <v>35</v>
      </c>
      <c r="Y41" s="123">
        <f t="shared" si="11"/>
        <v>0.660377358490566</v>
      </c>
      <c r="Z41" s="115">
        <f>Eingabe2018!G51</f>
        <v>28</v>
      </c>
      <c r="AA41" s="129">
        <f t="shared" si="12"/>
        <v>0.82352941176470584</v>
      </c>
      <c r="AB41" s="116">
        <v>18</v>
      </c>
      <c r="AC41" s="123">
        <f t="shared" si="13"/>
        <v>0.33962264150943394</v>
      </c>
      <c r="AD41" s="115">
        <f>Eingabe2018!H51</f>
        <v>5</v>
      </c>
      <c r="AE41" s="123">
        <f t="shared" si="14"/>
        <v>0.14705882352941177</v>
      </c>
      <c r="AF41" s="114">
        <v>0</v>
      </c>
      <c r="AG41" s="123">
        <f t="shared" si="15"/>
        <v>0</v>
      </c>
      <c r="AH41" s="115">
        <f>Eingabe2018!I51</f>
        <v>1</v>
      </c>
      <c r="AI41" s="187">
        <f t="shared" si="16"/>
        <v>2.9411764705882353E-2</v>
      </c>
      <c r="AJ41" s="119">
        <v>0</v>
      </c>
      <c r="AK41" s="123">
        <f t="shared" si="17"/>
        <v>0</v>
      </c>
      <c r="AL41" s="115">
        <f>Eingabe2018!J51</f>
        <v>0</v>
      </c>
      <c r="AM41" s="129">
        <f t="shared" si="18"/>
        <v>0</v>
      </c>
    </row>
    <row r="42" spans="2:39" x14ac:dyDescent="0.3">
      <c r="B42" s="111" t="s">
        <v>74</v>
      </c>
      <c r="C42" s="185">
        <v>10408</v>
      </c>
      <c r="D42" s="113" t="s">
        <v>88</v>
      </c>
      <c r="E42" s="114">
        <v>752</v>
      </c>
      <c r="F42" s="115">
        <f>Eingabe2018!C52</f>
        <v>740</v>
      </c>
      <c r="G42" s="121">
        <f t="shared" si="0"/>
        <v>-12</v>
      </c>
      <c r="H42" s="120">
        <f t="shared" si="1"/>
        <v>-1.5957446808510634E-2</v>
      </c>
      <c r="I42" s="116">
        <v>283</v>
      </c>
      <c r="J42" s="115">
        <f>Eingabe2018!D52</f>
        <v>191</v>
      </c>
      <c r="K42" s="121">
        <f t="shared" si="2"/>
        <v>-92</v>
      </c>
      <c r="L42" s="120">
        <f t="shared" si="3"/>
        <v>-0.32508833922261482</v>
      </c>
      <c r="M42" s="122">
        <f t="shared" si="4"/>
        <v>0.37632978723404253</v>
      </c>
      <c r="N42" s="123">
        <f t="shared" si="5"/>
        <v>0.25810810810810808</v>
      </c>
      <c r="O42" s="103">
        <f t="shared" si="6"/>
        <v>-0.11822167912593445</v>
      </c>
      <c r="P42" s="114">
        <v>5</v>
      </c>
      <c r="Q42" s="115">
        <f>Eingabe2018!E52</f>
        <v>3</v>
      </c>
      <c r="R42" s="121">
        <f t="shared" si="7"/>
        <v>-2</v>
      </c>
      <c r="S42" s="120">
        <f t="shared" si="8"/>
        <v>-0.4</v>
      </c>
      <c r="T42" s="116">
        <v>278</v>
      </c>
      <c r="U42" s="115">
        <f>Eingabe2018!F52</f>
        <v>188</v>
      </c>
      <c r="V42" s="121">
        <f t="shared" si="9"/>
        <v>-90</v>
      </c>
      <c r="W42" s="120">
        <f t="shared" si="10"/>
        <v>-0.32374100719424459</v>
      </c>
      <c r="X42" s="114">
        <v>220</v>
      </c>
      <c r="Y42" s="123">
        <f t="shared" si="11"/>
        <v>0.79136690647482011</v>
      </c>
      <c r="Z42" s="115">
        <f>Eingabe2018!G52</f>
        <v>146</v>
      </c>
      <c r="AA42" s="129">
        <f t="shared" si="12"/>
        <v>0.77659574468085102</v>
      </c>
      <c r="AB42" s="116">
        <v>58</v>
      </c>
      <c r="AC42" s="123">
        <f t="shared" si="13"/>
        <v>0.20863309352517986</v>
      </c>
      <c r="AD42" s="115">
        <f>Eingabe2018!H52</f>
        <v>31</v>
      </c>
      <c r="AE42" s="123">
        <f t="shared" si="14"/>
        <v>0.16489361702127658</v>
      </c>
      <c r="AF42" s="114">
        <v>0</v>
      </c>
      <c r="AG42" s="123">
        <f t="shared" si="15"/>
        <v>0</v>
      </c>
      <c r="AH42" s="115">
        <f>Eingabe2018!I52</f>
        <v>7</v>
      </c>
      <c r="AI42" s="187">
        <f t="shared" si="16"/>
        <v>3.7234042553191488E-2</v>
      </c>
      <c r="AJ42" s="119">
        <v>0</v>
      </c>
      <c r="AK42" s="123">
        <f t="shared" si="17"/>
        <v>0</v>
      </c>
      <c r="AL42" s="115">
        <f>Eingabe2018!J52</f>
        <v>4</v>
      </c>
      <c r="AM42" s="129">
        <f t="shared" si="18"/>
        <v>2.1276595744680851E-2</v>
      </c>
    </row>
    <row r="43" spans="2:39" x14ac:dyDescent="0.3">
      <c r="B43" s="111" t="s">
        <v>74</v>
      </c>
      <c r="C43" s="185">
        <v>10428</v>
      </c>
      <c r="D43" s="113" t="s">
        <v>90</v>
      </c>
      <c r="E43" s="114">
        <v>189</v>
      </c>
      <c r="F43" s="115">
        <f>Eingabe2018!C53</f>
        <v>165</v>
      </c>
      <c r="G43" s="121">
        <f t="shared" si="0"/>
        <v>-24</v>
      </c>
      <c r="H43" s="120">
        <f t="shared" si="1"/>
        <v>-0.12698412698412698</v>
      </c>
      <c r="I43" s="116">
        <v>134</v>
      </c>
      <c r="J43" s="115">
        <f>Eingabe2018!D53</f>
        <v>114</v>
      </c>
      <c r="K43" s="121">
        <f t="shared" si="2"/>
        <v>-20</v>
      </c>
      <c r="L43" s="120">
        <f t="shared" si="3"/>
        <v>-0.14925373134328357</v>
      </c>
      <c r="M43" s="122">
        <f t="shared" si="4"/>
        <v>0.70899470899470896</v>
      </c>
      <c r="N43" s="123">
        <f t="shared" si="5"/>
        <v>0.69090909090909092</v>
      </c>
      <c r="O43" s="103">
        <f t="shared" si="6"/>
        <v>-1.8085618085618038E-2</v>
      </c>
      <c r="P43" s="114">
        <v>2</v>
      </c>
      <c r="Q43" s="115">
        <f>Eingabe2018!E53</f>
        <v>2</v>
      </c>
      <c r="R43" s="121">
        <f t="shared" si="7"/>
        <v>0</v>
      </c>
      <c r="S43" s="120">
        <f t="shared" si="8"/>
        <v>0</v>
      </c>
      <c r="T43" s="116">
        <v>132</v>
      </c>
      <c r="U43" s="115">
        <f>Eingabe2018!F53</f>
        <v>112</v>
      </c>
      <c r="V43" s="121">
        <f t="shared" si="9"/>
        <v>-20</v>
      </c>
      <c r="W43" s="120">
        <f t="shared" si="10"/>
        <v>-0.15151515151515149</v>
      </c>
      <c r="X43" s="114">
        <v>114</v>
      </c>
      <c r="Y43" s="123">
        <f t="shared" si="11"/>
        <v>0.86363636363636365</v>
      </c>
      <c r="Z43" s="115">
        <f>Eingabe2018!G53</f>
        <v>84</v>
      </c>
      <c r="AA43" s="129">
        <f t="shared" si="12"/>
        <v>0.75</v>
      </c>
      <c r="AB43" s="116">
        <v>18</v>
      </c>
      <c r="AC43" s="123">
        <f t="shared" si="13"/>
        <v>0.13636363636363635</v>
      </c>
      <c r="AD43" s="115">
        <f>Eingabe2018!H53</f>
        <v>24</v>
      </c>
      <c r="AE43" s="123">
        <f t="shared" si="14"/>
        <v>0.21428571428571427</v>
      </c>
      <c r="AF43" s="114">
        <v>0</v>
      </c>
      <c r="AG43" s="123">
        <f t="shared" si="15"/>
        <v>0</v>
      </c>
      <c r="AH43" s="115">
        <f>Eingabe2018!I53</f>
        <v>4</v>
      </c>
      <c r="AI43" s="187">
        <f t="shared" si="16"/>
        <v>3.5714285714285712E-2</v>
      </c>
      <c r="AJ43" s="119">
        <v>0</v>
      </c>
      <c r="AK43" s="123">
        <f t="shared" si="17"/>
        <v>0</v>
      </c>
      <c r="AL43" s="115">
        <f>Eingabe2018!J53</f>
        <v>0</v>
      </c>
      <c r="AM43" s="129">
        <f t="shared" si="18"/>
        <v>0</v>
      </c>
    </row>
    <row r="44" spans="2:39" x14ac:dyDescent="0.3">
      <c r="B44" s="111" t="s">
        <v>74</v>
      </c>
      <c r="C44" s="185">
        <v>10409</v>
      </c>
      <c r="D44" s="113" t="s">
        <v>92</v>
      </c>
      <c r="E44" s="114">
        <v>473</v>
      </c>
      <c r="F44" s="115">
        <f>Eingabe2018!C54</f>
        <v>486</v>
      </c>
      <c r="G44" s="121">
        <f t="shared" si="0"/>
        <v>13</v>
      </c>
      <c r="H44" s="120">
        <f t="shared" si="1"/>
        <v>2.748414376321362E-2</v>
      </c>
      <c r="I44" s="116">
        <v>130</v>
      </c>
      <c r="J44" s="115">
        <f>Eingabe2018!D54</f>
        <v>150</v>
      </c>
      <c r="K44" s="121">
        <f t="shared" si="2"/>
        <v>20</v>
      </c>
      <c r="L44" s="120">
        <f t="shared" si="3"/>
        <v>0.15384615384615374</v>
      </c>
      <c r="M44" s="122">
        <f t="shared" si="4"/>
        <v>0.27484143763213531</v>
      </c>
      <c r="N44" s="123">
        <f t="shared" si="5"/>
        <v>0.30864197530864196</v>
      </c>
      <c r="O44" s="103">
        <f t="shared" si="6"/>
        <v>3.3800537676506648E-2</v>
      </c>
      <c r="P44" s="114">
        <v>2</v>
      </c>
      <c r="Q44" s="115">
        <f>Eingabe2018!E54</f>
        <v>4</v>
      </c>
      <c r="R44" s="121">
        <f t="shared" si="7"/>
        <v>2</v>
      </c>
      <c r="S44" s="120">
        <f t="shared" si="8"/>
        <v>1</v>
      </c>
      <c r="T44" s="116">
        <v>128</v>
      </c>
      <c r="U44" s="115">
        <f>Eingabe2018!F54</f>
        <v>146</v>
      </c>
      <c r="V44" s="121">
        <f t="shared" si="9"/>
        <v>18</v>
      </c>
      <c r="W44" s="120">
        <f t="shared" si="10"/>
        <v>0.140625</v>
      </c>
      <c r="X44" s="114">
        <v>47</v>
      </c>
      <c r="Y44" s="123">
        <f t="shared" si="11"/>
        <v>0.3671875</v>
      </c>
      <c r="Z44" s="115">
        <f>Eingabe2018!G54</f>
        <v>53</v>
      </c>
      <c r="AA44" s="129">
        <f t="shared" si="12"/>
        <v>0.36301369863013699</v>
      </c>
      <c r="AB44" s="116">
        <v>81</v>
      </c>
      <c r="AC44" s="123">
        <f t="shared" si="13"/>
        <v>0.6328125</v>
      </c>
      <c r="AD44" s="115">
        <f>Eingabe2018!H54</f>
        <v>85</v>
      </c>
      <c r="AE44" s="123">
        <f t="shared" si="14"/>
        <v>0.5821917808219178</v>
      </c>
      <c r="AF44" s="114">
        <v>0</v>
      </c>
      <c r="AG44" s="123">
        <f t="shared" si="15"/>
        <v>0</v>
      </c>
      <c r="AH44" s="115">
        <f>Eingabe2018!I54</f>
        <v>4</v>
      </c>
      <c r="AI44" s="187">
        <f t="shared" si="16"/>
        <v>2.7397260273972601E-2</v>
      </c>
      <c r="AJ44" s="119">
        <v>0</v>
      </c>
      <c r="AK44" s="123">
        <f t="shared" si="17"/>
        <v>0</v>
      </c>
      <c r="AL44" s="115">
        <f>Eingabe2018!J54</f>
        <v>4</v>
      </c>
      <c r="AM44" s="129">
        <f t="shared" si="18"/>
        <v>2.7397260273972601E-2</v>
      </c>
    </row>
    <row r="45" spans="2:39" x14ac:dyDescent="0.3">
      <c r="B45" s="111" t="s">
        <v>74</v>
      </c>
      <c r="C45" s="185">
        <v>10410</v>
      </c>
      <c r="D45" s="113" t="s">
        <v>94</v>
      </c>
      <c r="E45" s="114">
        <v>216</v>
      </c>
      <c r="F45" s="115">
        <f>Eingabe2018!C55</f>
        <v>208</v>
      </c>
      <c r="G45" s="121">
        <f t="shared" si="0"/>
        <v>-8</v>
      </c>
      <c r="H45" s="120">
        <f t="shared" si="1"/>
        <v>-3.703703703703709E-2</v>
      </c>
      <c r="I45" s="116">
        <v>36</v>
      </c>
      <c r="J45" s="115">
        <f>Eingabe2018!D55</f>
        <v>45</v>
      </c>
      <c r="K45" s="121">
        <f t="shared" si="2"/>
        <v>9</v>
      </c>
      <c r="L45" s="120">
        <f t="shared" si="3"/>
        <v>0.25</v>
      </c>
      <c r="M45" s="122">
        <f t="shared" si="4"/>
        <v>0.16666666666666666</v>
      </c>
      <c r="N45" s="123">
        <f t="shared" si="5"/>
        <v>0.21634615384615385</v>
      </c>
      <c r="O45" s="103">
        <f t="shared" si="6"/>
        <v>4.9679487179487197E-2</v>
      </c>
      <c r="P45" s="114">
        <v>0</v>
      </c>
      <c r="Q45" s="115">
        <f>Eingabe2018!E55</f>
        <v>0</v>
      </c>
      <c r="R45" s="121">
        <f t="shared" si="7"/>
        <v>0</v>
      </c>
      <c r="S45" s="120" t="e">
        <f t="shared" si="8"/>
        <v>#DIV/0!</v>
      </c>
      <c r="T45" s="116">
        <v>36</v>
      </c>
      <c r="U45" s="115">
        <f>Eingabe2018!F55</f>
        <v>45</v>
      </c>
      <c r="V45" s="121">
        <f t="shared" si="9"/>
        <v>9</v>
      </c>
      <c r="W45" s="120">
        <f t="shared" si="10"/>
        <v>0.25</v>
      </c>
      <c r="X45" s="114">
        <v>16</v>
      </c>
      <c r="Y45" s="123">
        <f t="shared" si="11"/>
        <v>0.44444444444444442</v>
      </c>
      <c r="Z45" s="115">
        <f>Eingabe2018!G55</f>
        <v>11</v>
      </c>
      <c r="AA45" s="129">
        <f t="shared" si="12"/>
        <v>0.24444444444444444</v>
      </c>
      <c r="AB45" s="116">
        <v>20</v>
      </c>
      <c r="AC45" s="123">
        <f t="shared" si="13"/>
        <v>0.55555555555555558</v>
      </c>
      <c r="AD45" s="115">
        <f>Eingabe2018!H55</f>
        <v>29</v>
      </c>
      <c r="AE45" s="123">
        <f t="shared" si="14"/>
        <v>0.64444444444444449</v>
      </c>
      <c r="AF45" s="114">
        <v>0</v>
      </c>
      <c r="AG45" s="123">
        <f t="shared" si="15"/>
        <v>0</v>
      </c>
      <c r="AH45" s="115">
        <f>Eingabe2018!I55</f>
        <v>1</v>
      </c>
      <c r="AI45" s="187">
        <f t="shared" si="16"/>
        <v>2.2222222222222223E-2</v>
      </c>
      <c r="AJ45" s="119">
        <v>0</v>
      </c>
      <c r="AK45" s="123">
        <f t="shared" si="17"/>
        <v>0</v>
      </c>
      <c r="AL45" s="115">
        <f>Eingabe2018!J55</f>
        <v>4</v>
      </c>
      <c r="AM45" s="129">
        <f t="shared" si="18"/>
        <v>8.8888888888888892E-2</v>
      </c>
    </row>
    <row r="46" spans="2:39" x14ac:dyDescent="0.3">
      <c r="B46" s="111" t="s">
        <v>74</v>
      </c>
      <c r="C46" s="185">
        <v>10411</v>
      </c>
      <c r="D46" s="113" t="s">
        <v>96</v>
      </c>
      <c r="E46" s="114">
        <v>577</v>
      </c>
      <c r="F46" s="115">
        <f>Eingabe2018!C56</f>
        <v>533</v>
      </c>
      <c r="G46" s="121">
        <f t="shared" si="0"/>
        <v>-44</v>
      </c>
      <c r="H46" s="120">
        <f t="shared" si="1"/>
        <v>-7.6256499133448896E-2</v>
      </c>
      <c r="I46" s="116">
        <v>142</v>
      </c>
      <c r="J46" s="115">
        <f>Eingabe2018!D56</f>
        <v>130</v>
      </c>
      <c r="K46" s="121">
        <f t="shared" si="2"/>
        <v>-12</v>
      </c>
      <c r="L46" s="120">
        <f t="shared" si="3"/>
        <v>-8.4507042253521125E-2</v>
      </c>
      <c r="M46" s="122">
        <f t="shared" si="4"/>
        <v>0.24610051993067592</v>
      </c>
      <c r="N46" s="123">
        <f t="shared" si="5"/>
        <v>0.24390243902439024</v>
      </c>
      <c r="O46" s="103">
        <f t="shared" si="6"/>
        <v>-2.1980809062856765E-3</v>
      </c>
      <c r="P46" s="114">
        <v>1</v>
      </c>
      <c r="Q46" s="115">
        <f>Eingabe2018!E56</f>
        <v>0</v>
      </c>
      <c r="R46" s="121">
        <f t="shared" si="7"/>
        <v>-1</v>
      </c>
      <c r="S46" s="120">
        <f t="shared" si="8"/>
        <v>-1</v>
      </c>
      <c r="T46" s="116">
        <v>141</v>
      </c>
      <c r="U46" s="115">
        <f>Eingabe2018!F56</f>
        <v>130</v>
      </c>
      <c r="V46" s="121">
        <f t="shared" si="9"/>
        <v>-11</v>
      </c>
      <c r="W46" s="120">
        <f t="shared" si="10"/>
        <v>-7.8014184397163122E-2</v>
      </c>
      <c r="X46" s="114">
        <v>54</v>
      </c>
      <c r="Y46" s="123">
        <f t="shared" si="11"/>
        <v>0.38297872340425532</v>
      </c>
      <c r="Z46" s="115">
        <f>Eingabe2018!G56</f>
        <v>43</v>
      </c>
      <c r="AA46" s="129">
        <f t="shared" si="12"/>
        <v>0.33076923076923076</v>
      </c>
      <c r="AB46" s="116">
        <v>87</v>
      </c>
      <c r="AC46" s="123">
        <f t="shared" si="13"/>
        <v>0.61702127659574468</v>
      </c>
      <c r="AD46" s="115">
        <f>Eingabe2018!H56</f>
        <v>80</v>
      </c>
      <c r="AE46" s="123">
        <f t="shared" si="14"/>
        <v>0.61538461538461542</v>
      </c>
      <c r="AF46" s="114">
        <v>0</v>
      </c>
      <c r="AG46" s="123">
        <f t="shared" si="15"/>
        <v>0</v>
      </c>
      <c r="AH46" s="115">
        <f>Eingabe2018!I56</f>
        <v>3</v>
      </c>
      <c r="AI46" s="187">
        <f t="shared" si="16"/>
        <v>2.3076923076923078E-2</v>
      </c>
      <c r="AJ46" s="119">
        <v>0</v>
      </c>
      <c r="AK46" s="123">
        <f t="shared" si="17"/>
        <v>0</v>
      </c>
      <c r="AL46" s="115">
        <f>Eingabe2018!J56</f>
        <v>4</v>
      </c>
      <c r="AM46" s="129">
        <f t="shared" si="18"/>
        <v>3.0769230769230771E-2</v>
      </c>
    </row>
    <row r="47" spans="2:39" x14ac:dyDescent="0.3">
      <c r="B47" s="111" t="s">
        <v>74</v>
      </c>
      <c r="C47" s="185">
        <v>10412</v>
      </c>
      <c r="D47" s="113" t="s">
        <v>98</v>
      </c>
      <c r="E47" s="114">
        <v>349</v>
      </c>
      <c r="F47" s="115">
        <f>Eingabe2018!C57</f>
        <v>303</v>
      </c>
      <c r="G47" s="121">
        <f t="shared" si="0"/>
        <v>-46</v>
      </c>
      <c r="H47" s="120">
        <f t="shared" si="1"/>
        <v>-0.13180515759312317</v>
      </c>
      <c r="I47" s="116">
        <v>139</v>
      </c>
      <c r="J47" s="115">
        <f>Eingabe2018!D57</f>
        <v>147</v>
      </c>
      <c r="K47" s="121">
        <f t="shared" si="2"/>
        <v>8</v>
      </c>
      <c r="L47" s="120">
        <f t="shared" si="3"/>
        <v>5.755395683453246E-2</v>
      </c>
      <c r="M47" s="122">
        <f t="shared" si="4"/>
        <v>0.39828080229226359</v>
      </c>
      <c r="N47" s="123">
        <f t="shared" si="5"/>
        <v>0.48514851485148514</v>
      </c>
      <c r="O47" s="103">
        <f t="shared" si="6"/>
        <v>8.6867712559221544E-2</v>
      </c>
      <c r="P47" s="114">
        <v>0</v>
      </c>
      <c r="Q47" s="115">
        <f>Eingabe2018!E57</f>
        <v>0</v>
      </c>
      <c r="R47" s="121">
        <f t="shared" si="7"/>
        <v>0</v>
      </c>
      <c r="S47" s="120" t="e">
        <f t="shared" si="8"/>
        <v>#DIV/0!</v>
      </c>
      <c r="T47" s="116">
        <v>139</v>
      </c>
      <c r="U47" s="115">
        <f>Eingabe2018!F57</f>
        <v>147</v>
      </c>
      <c r="V47" s="121">
        <f t="shared" si="9"/>
        <v>8</v>
      </c>
      <c r="W47" s="120">
        <f t="shared" si="10"/>
        <v>5.755395683453246E-2</v>
      </c>
      <c r="X47" s="114">
        <v>87</v>
      </c>
      <c r="Y47" s="123">
        <f t="shared" si="11"/>
        <v>0.62589928057553956</v>
      </c>
      <c r="Z47" s="115">
        <f>Eingabe2018!G57</f>
        <v>97</v>
      </c>
      <c r="AA47" s="129">
        <f t="shared" si="12"/>
        <v>0.65986394557823125</v>
      </c>
      <c r="AB47" s="116">
        <v>52</v>
      </c>
      <c r="AC47" s="123">
        <f t="shared" si="13"/>
        <v>0.37410071942446044</v>
      </c>
      <c r="AD47" s="115">
        <f>Eingabe2018!H57</f>
        <v>50</v>
      </c>
      <c r="AE47" s="123">
        <f t="shared" si="14"/>
        <v>0.3401360544217687</v>
      </c>
      <c r="AF47" s="114">
        <v>0</v>
      </c>
      <c r="AG47" s="123">
        <f t="shared" si="15"/>
        <v>0</v>
      </c>
      <c r="AH47" s="115">
        <f>Eingabe2018!I57</f>
        <v>0</v>
      </c>
      <c r="AI47" s="187">
        <f t="shared" si="16"/>
        <v>0</v>
      </c>
      <c r="AJ47" s="119">
        <v>0</v>
      </c>
      <c r="AK47" s="123">
        <f t="shared" si="17"/>
        <v>0</v>
      </c>
      <c r="AL47" s="115">
        <f>Eingabe2018!J57</f>
        <v>0</v>
      </c>
      <c r="AM47" s="129">
        <f t="shared" si="18"/>
        <v>0</v>
      </c>
    </row>
    <row r="48" spans="2:39" x14ac:dyDescent="0.3">
      <c r="B48" s="111" t="s">
        <v>74</v>
      </c>
      <c r="C48" s="185">
        <v>10427</v>
      </c>
      <c r="D48" s="113" t="s">
        <v>100</v>
      </c>
      <c r="E48" s="114">
        <v>216</v>
      </c>
      <c r="F48" s="115">
        <f>Eingabe2018!C58</f>
        <v>232</v>
      </c>
      <c r="G48" s="121">
        <f t="shared" si="0"/>
        <v>16</v>
      </c>
      <c r="H48" s="120">
        <f t="shared" si="1"/>
        <v>7.4074074074074181E-2</v>
      </c>
      <c r="I48" s="116">
        <v>85</v>
      </c>
      <c r="J48" s="115">
        <f>Eingabe2018!D58</f>
        <v>99</v>
      </c>
      <c r="K48" s="121">
        <f t="shared" si="2"/>
        <v>14</v>
      </c>
      <c r="L48" s="120">
        <f t="shared" si="3"/>
        <v>0.16470588235294126</v>
      </c>
      <c r="M48" s="122">
        <f t="shared" si="4"/>
        <v>0.39351851851851855</v>
      </c>
      <c r="N48" s="123">
        <f t="shared" si="5"/>
        <v>0.42672413793103448</v>
      </c>
      <c r="O48" s="103">
        <f t="shared" si="6"/>
        <v>3.320561941251593E-2</v>
      </c>
      <c r="P48" s="114">
        <v>2</v>
      </c>
      <c r="Q48" s="115">
        <f>Eingabe2018!E58</f>
        <v>3</v>
      </c>
      <c r="R48" s="121">
        <f t="shared" si="7"/>
        <v>1</v>
      </c>
      <c r="S48" s="120">
        <f t="shared" si="8"/>
        <v>0.5</v>
      </c>
      <c r="T48" s="116">
        <v>83</v>
      </c>
      <c r="U48" s="115">
        <f>Eingabe2018!F58</f>
        <v>96</v>
      </c>
      <c r="V48" s="121">
        <f t="shared" si="9"/>
        <v>13</v>
      </c>
      <c r="W48" s="120">
        <f t="shared" si="10"/>
        <v>0.15662650602409633</v>
      </c>
      <c r="X48" s="114">
        <v>34</v>
      </c>
      <c r="Y48" s="123">
        <f t="shared" si="11"/>
        <v>0.40963855421686746</v>
      </c>
      <c r="Z48" s="115">
        <f>Eingabe2018!G58</f>
        <v>21</v>
      </c>
      <c r="AA48" s="129">
        <f t="shared" si="12"/>
        <v>0.21875</v>
      </c>
      <c r="AB48" s="116">
        <v>49</v>
      </c>
      <c r="AC48" s="123">
        <f t="shared" si="13"/>
        <v>0.59036144578313254</v>
      </c>
      <c r="AD48" s="115">
        <f>Eingabe2018!H58</f>
        <v>46</v>
      </c>
      <c r="AE48" s="123">
        <f t="shared" si="14"/>
        <v>0.47916666666666669</v>
      </c>
      <c r="AF48" s="114">
        <v>0</v>
      </c>
      <c r="AG48" s="123">
        <f t="shared" si="15"/>
        <v>0</v>
      </c>
      <c r="AH48" s="115">
        <f>Eingabe2018!I58</f>
        <v>27</v>
      </c>
      <c r="AI48" s="187">
        <f t="shared" si="16"/>
        <v>0.28125</v>
      </c>
      <c r="AJ48" s="119">
        <v>0</v>
      </c>
      <c r="AK48" s="123">
        <f t="shared" si="17"/>
        <v>0</v>
      </c>
      <c r="AL48" s="115">
        <f>Eingabe2018!J58</f>
        <v>2</v>
      </c>
      <c r="AM48" s="129">
        <f t="shared" si="18"/>
        <v>2.0833333333333332E-2</v>
      </c>
    </row>
    <row r="49" spans="2:39" x14ac:dyDescent="0.3">
      <c r="B49" s="111" t="s">
        <v>74</v>
      </c>
      <c r="C49" s="185">
        <v>10425</v>
      </c>
      <c r="D49" s="113" t="s">
        <v>102</v>
      </c>
      <c r="E49" s="114">
        <v>174</v>
      </c>
      <c r="F49" s="115">
        <f>Eingabe2018!C59</f>
        <v>171</v>
      </c>
      <c r="G49" s="121">
        <f t="shared" si="0"/>
        <v>-3</v>
      </c>
      <c r="H49" s="120">
        <f t="shared" si="1"/>
        <v>-1.7241379310344862E-2</v>
      </c>
      <c r="I49" s="116">
        <v>68</v>
      </c>
      <c r="J49" s="115">
        <f>Eingabe2018!D59</f>
        <v>53</v>
      </c>
      <c r="K49" s="121">
        <f t="shared" si="2"/>
        <v>-15</v>
      </c>
      <c r="L49" s="120">
        <f t="shared" si="3"/>
        <v>-0.22058823529411764</v>
      </c>
      <c r="M49" s="122">
        <f t="shared" si="4"/>
        <v>0.39080459770114945</v>
      </c>
      <c r="N49" s="123">
        <f t="shared" si="5"/>
        <v>0.30994152046783624</v>
      </c>
      <c r="O49" s="103">
        <f t="shared" si="6"/>
        <v>-8.0863077233313208E-2</v>
      </c>
      <c r="P49" s="114">
        <v>3</v>
      </c>
      <c r="Q49" s="115">
        <f>Eingabe2018!E59</f>
        <v>0</v>
      </c>
      <c r="R49" s="121">
        <f t="shared" si="7"/>
        <v>-3</v>
      </c>
      <c r="S49" s="120">
        <f t="shared" si="8"/>
        <v>-1</v>
      </c>
      <c r="T49" s="116">
        <v>65</v>
      </c>
      <c r="U49" s="115">
        <f>Eingabe2018!F59</f>
        <v>53</v>
      </c>
      <c r="V49" s="121">
        <f t="shared" si="9"/>
        <v>-12</v>
      </c>
      <c r="W49" s="120">
        <f t="shared" si="10"/>
        <v>-0.18461538461538463</v>
      </c>
      <c r="X49" s="114">
        <v>44</v>
      </c>
      <c r="Y49" s="123">
        <f t="shared" si="11"/>
        <v>0.67692307692307696</v>
      </c>
      <c r="Z49" s="115">
        <f>Eingabe2018!G59</f>
        <v>41</v>
      </c>
      <c r="AA49" s="129">
        <f t="shared" si="12"/>
        <v>0.77358490566037741</v>
      </c>
      <c r="AB49" s="116">
        <v>21</v>
      </c>
      <c r="AC49" s="123">
        <f t="shared" si="13"/>
        <v>0.32307692307692309</v>
      </c>
      <c r="AD49" s="115">
        <f>Eingabe2018!H59</f>
        <v>10</v>
      </c>
      <c r="AE49" s="123">
        <f t="shared" si="14"/>
        <v>0.18867924528301888</v>
      </c>
      <c r="AF49" s="114">
        <v>0</v>
      </c>
      <c r="AG49" s="123">
        <f t="shared" si="15"/>
        <v>0</v>
      </c>
      <c r="AH49" s="115">
        <f>Eingabe2018!I59</f>
        <v>1</v>
      </c>
      <c r="AI49" s="187">
        <f t="shared" si="16"/>
        <v>1.8867924528301886E-2</v>
      </c>
      <c r="AJ49" s="119">
        <v>0</v>
      </c>
      <c r="AK49" s="123">
        <f t="shared" si="17"/>
        <v>0</v>
      </c>
      <c r="AL49" s="115">
        <f>Eingabe2018!J59</f>
        <v>1</v>
      </c>
      <c r="AM49" s="129">
        <f t="shared" si="18"/>
        <v>1.8867924528301886E-2</v>
      </c>
    </row>
    <row r="50" spans="2:39" x14ac:dyDescent="0.3">
      <c r="B50" s="111" t="s">
        <v>74</v>
      </c>
      <c r="C50" s="185">
        <v>10413</v>
      </c>
      <c r="D50" s="113" t="s">
        <v>104</v>
      </c>
      <c r="E50" s="114">
        <v>392</v>
      </c>
      <c r="F50" s="115">
        <f>Eingabe2018!C60</f>
        <v>373</v>
      </c>
      <c r="G50" s="121">
        <f t="shared" si="0"/>
        <v>-19</v>
      </c>
      <c r="H50" s="120">
        <f t="shared" si="1"/>
        <v>-4.8469387755102011E-2</v>
      </c>
      <c r="I50" s="116">
        <v>154</v>
      </c>
      <c r="J50" s="115">
        <f>Eingabe2018!D60</f>
        <v>135</v>
      </c>
      <c r="K50" s="121">
        <f t="shared" si="2"/>
        <v>-19</v>
      </c>
      <c r="L50" s="120">
        <f t="shared" si="3"/>
        <v>-0.12337662337662336</v>
      </c>
      <c r="M50" s="122">
        <f t="shared" si="4"/>
        <v>0.39285714285714285</v>
      </c>
      <c r="N50" s="123">
        <f t="shared" si="5"/>
        <v>0.36193029490616624</v>
      </c>
      <c r="O50" s="103">
        <f t="shared" si="6"/>
        <v>-3.092684795097661E-2</v>
      </c>
      <c r="P50" s="114">
        <v>3</v>
      </c>
      <c r="Q50" s="115">
        <f>Eingabe2018!E60</f>
        <v>0</v>
      </c>
      <c r="R50" s="121">
        <f t="shared" si="7"/>
        <v>-3</v>
      </c>
      <c r="S50" s="120">
        <f t="shared" si="8"/>
        <v>-1</v>
      </c>
      <c r="T50" s="116">
        <v>151</v>
      </c>
      <c r="U50" s="115">
        <f>Eingabe2018!F60</f>
        <v>135</v>
      </c>
      <c r="V50" s="121">
        <f t="shared" si="9"/>
        <v>-16</v>
      </c>
      <c r="W50" s="120">
        <f t="shared" si="10"/>
        <v>-0.10596026490066224</v>
      </c>
      <c r="X50" s="114">
        <v>95</v>
      </c>
      <c r="Y50" s="123">
        <f t="shared" si="11"/>
        <v>0.62913907284768211</v>
      </c>
      <c r="Z50" s="115">
        <f>Eingabe2018!G60</f>
        <v>86</v>
      </c>
      <c r="AA50" s="129">
        <f t="shared" si="12"/>
        <v>0.63703703703703707</v>
      </c>
      <c r="AB50" s="116">
        <v>56</v>
      </c>
      <c r="AC50" s="123">
        <f t="shared" si="13"/>
        <v>0.37086092715231789</v>
      </c>
      <c r="AD50" s="115">
        <f>Eingabe2018!H60</f>
        <v>32</v>
      </c>
      <c r="AE50" s="123">
        <f t="shared" si="14"/>
        <v>0.23703703703703705</v>
      </c>
      <c r="AF50" s="114">
        <v>0</v>
      </c>
      <c r="AG50" s="123">
        <f t="shared" si="15"/>
        <v>0</v>
      </c>
      <c r="AH50" s="115">
        <f>Eingabe2018!I60</f>
        <v>17</v>
      </c>
      <c r="AI50" s="187">
        <f t="shared" si="16"/>
        <v>0.12592592592592591</v>
      </c>
      <c r="AJ50" s="119">
        <v>0</v>
      </c>
      <c r="AK50" s="123">
        <f t="shared" si="17"/>
        <v>0</v>
      </c>
      <c r="AL50" s="115">
        <f>Eingabe2018!J60</f>
        <v>0</v>
      </c>
      <c r="AM50" s="129">
        <f t="shared" si="18"/>
        <v>0</v>
      </c>
    </row>
    <row r="51" spans="2:39" x14ac:dyDescent="0.3">
      <c r="B51" s="111" t="s">
        <v>74</v>
      </c>
      <c r="C51" s="185">
        <v>10414</v>
      </c>
      <c r="D51" s="113" t="s">
        <v>106</v>
      </c>
      <c r="E51" s="114">
        <v>641</v>
      </c>
      <c r="F51" s="115">
        <f>Eingabe2018!C61</f>
        <v>619</v>
      </c>
      <c r="G51" s="121">
        <f t="shared" si="0"/>
        <v>-22</v>
      </c>
      <c r="H51" s="120">
        <f t="shared" si="1"/>
        <v>-3.4321372854914212E-2</v>
      </c>
      <c r="I51" s="116">
        <v>156</v>
      </c>
      <c r="J51" s="115">
        <f>Eingabe2018!D61</f>
        <v>82</v>
      </c>
      <c r="K51" s="121">
        <f t="shared" si="2"/>
        <v>-74</v>
      </c>
      <c r="L51" s="120">
        <f t="shared" si="3"/>
        <v>-0.47435897435897434</v>
      </c>
      <c r="M51" s="122">
        <f t="shared" si="4"/>
        <v>0.24336973478939158</v>
      </c>
      <c r="N51" s="123">
        <f t="shared" si="5"/>
        <v>0.13247172859450726</v>
      </c>
      <c r="O51" s="103">
        <f t="shared" si="6"/>
        <v>-0.11089800619488432</v>
      </c>
      <c r="P51" s="114">
        <v>0</v>
      </c>
      <c r="Q51" s="115">
        <f>Eingabe2018!E61</f>
        <v>0</v>
      </c>
      <c r="R51" s="121">
        <f t="shared" si="7"/>
        <v>0</v>
      </c>
      <c r="S51" s="120" t="e">
        <f t="shared" si="8"/>
        <v>#DIV/0!</v>
      </c>
      <c r="T51" s="116">
        <v>156</v>
      </c>
      <c r="U51" s="115">
        <f>Eingabe2018!F61</f>
        <v>82</v>
      </c>
      <c r="V51" s="121">
        <f t="shared" si="9"/>
        <v>-74</v>
      </c>
      <c r="W51" s="120">
        <f t="shared" si="10"/>
        <v>-0.47435897435897434</v>
      </c>
      <c r="X51" s="114">
        <v>63</v>
      </c>
      <c r="Y51" s="123">
        <f t="shared" si="11"/>
        <v>0.40384615384615385</v>
      </c>
      <c r="Z51" s="115">
        <f>Eingabe2018!G61</f>
        <v>57</v>
      </c>
      <c r="AA51" s="129">
        <f t="shared" si="12"/>
        <v>0.69512195121951215</v>
      </c>
      <c r="AB51" s="116">
        <v>93</v>
      </c>
      <c r="AC51" s="123">
        <f t="shared" si="13"/>
        <v>0.59615384615384615</v>
      </c>
      <c r="AD51" s="115">
        <f>Eingabe2018!H61</f>
        <v>22</v>
      </c>
      <c r="AE51" s="123">
        <f t="shared" si="14"/>
        <v>0.26829268292682928</v>
      </c>
      <c r="AF51" s="114">
        <v>0</v>
      </c>
      <c r="AG51" s="123">
        <f t="shared" si="15"/>
        <v>0</v>
      </c>
      <c r="AH51" s="115">
        <f>Eingabe2018!I61</f>
        <v>1</v>
      </c>
      <c r="AI51" s="187">
        <f t="shared" si="16"/>
        <v>1.2195121951219513E-2</v>
      </c>
      <c r="AJ51" s="119">
        <v>0</v>
      </c>
      <c r="AK51" s="123">
        <f t="shared" si="17"/>
        <v>0</v>
      </c>
      <c r="AL51" s="115">
        <f>Eingabe2018!J61</f>
        <v>2</v>
      </c>
      <c r="AM51" s="129">
        <f t="shared" si="18"/>
        <v>2.4390243902439025E-2</v>
      </c>
    </row>
    <row r="52" spans="2:39" x14ac:dyDescent="0.3">
      <c r="B52" s="111" t="s">
        <v>74</v>
      </c>
      <c r="C52" s="185">
        <v>10415</v>
      </c>
      <c r="D52" s="113" t="s">
        <v>108</v>
      </c>
      <c r="E52" s="114">
        <v>366</v>
      </c>
      <c r="F52" s="115">
        <f>Eingabe2018!C62</f>
        <v>356</v>
      </c>
      <c r="G52" s="121">
        <f t="shared" si="0"/>
        <v>-10</v>
      </c>
      <c r="H52" s="120">
        <f t="shared" si="1"/>
        <v>-2.732240437158473E-2</v>
      </c>
      <c r="I52" s="116">
        <v>103</v>
      </c>
      <c r="J52" s="115">
        <f>Eingabe2018!D62</f>
        <v>91</v>
      </c>
      <c r="K52" s="121">
        <f t="shared" si="2"/>
        <v>-12</v>
      </c>
      <c r="L52" s="120">
        <f t="shared" si="3"/>
        <v>-0.11650485436893199</v>
      </c>
      <c r="M52" s="122">
        <f t="shared" si="4"/>
        <v>0.28142076502732238</v>
      </c>
      <c r="N52" s="123">
        <f t="shared" si="5"/>
        <v>0.2556179775280899</v>
      </c>
      <c r="O52" s="103">
        <f t="shared" si="6"/>
        <v>-2.5802787499232482E-2</v>
      </c>
      <c r="P52" s="114">
        <v>1</v>
      </c>
      <c r="Q52" s="115">
        <f>Eingabe2018!E62</f>
        <v>1</v>
      </c>
      <c r="R52" s="121">
        <f t="shared" si="7"/>
        <v>0</v>
      </c>
      <c r="S52" s="120">
        <f t="shared" si="8"/>
        <v>0</v>
      </c>
      <c r="T52" s="116">
        <v>102</v>
      </c>
      <c r="U52" s="115">
        <f>Eingabe2018!F62</f>
        <v>90</v>
      </c>
      <c r="V52" s="121">
        <f t="shared" si="9"/>
        <v>-12</v>
      </c>
      <c r="W52" s="120">
        <f t="shared" si="10"/>
        <v>-0.11764705882352944</v>
      </c>
      <c r="X52" s="114">
        <v>63</v>
      </c>
      <c r="Y52" s="123">
        <f t="shared" si="11"/>
        <v>0.61764705882352944</v>
      </c>
      <c r="Z52" s="115">
        <f>Eingabe2018!G62</f>
        <v>40</v>
      </c>
      <c r="AA52" s="129">
        <f t="shared" si="12"/>
        <v>0.44444444444444442</v>
      </c>
      <c r="AB52" s="116">
        <v>39</v>
      </c>
      <c r="AC52" s="123">
        <f t="shared" si="13"/>
        <v>0.38235294117647056</v>
      </c>
      <c r="AD52" s="115">
        <f>Eingabe2018!H62</f>
        <v>45</v>
      </c>
      <c r="AE52" s="123">
        <f t="shared" si="14"/>
        <v>0.5</v>
      </c>
      <c r="AF52" s="114">
        <v>0</v>
      </c>
      <c r="AG52" s="123">
        <f t="shared" si="15"/>
        <v>0</v>
      </c>
      <c r="AH52" s="115">
        <f>Eingabe2018!I62</f>
        <v>4</v>
      </c>
      <c r="AI52" s="187">
        <f t="shared" si="16"/>
        <v>4.4444444444444446E-2</v>
      </c>
      <c r="AJ52" s="119">
        <v>0</v>
      </c>
      <c r="AK52" s="123">
        <f t="shared" si="17"/>
        <v>0</v>
      </c>
      <c r="AL52" s="115">
        <f>Eingabe2018!J62</f>
        <v>1</v>
      </c>
      <c r="AM52" s="129">
        <f t="shared" si="18"/>
        <v>1.1111111111111112E-2</v>
      </c>
    </row>
    <row r="53" spans="2:39" x14ac:dyDescent="0.3">
      <c r="B53" s="111" t="s">
        <v>74</v>
      </c>
      <c r="C53" s="185">
        <v>10416</v>
      </c>
      <c r="D53" s="113" t="s">
        <v>110</v>
      </c>
      <c r="E53" s="114">
        <v>366</v>
      </c>
      <c r="F53" s="115">
        <f>Eingabe2018!C63</f>
        <v>329</v>
      </c>
      <c r="G53" s="121">
        <f t="shared" si="0"/>
        <v>-37</v>
      </c>
      <c r="H53" s="120">
        <f t="shared" si="1"/>
        <v>-0.10109289617486339</v>
      </c>
      <c r="I53" s="116">
        <v>172</v>
      </c>
      <c r="J53" s="115">
        <f>Eingabe2018!D63</f>
        <v>139</v>
      </c>
      <c r="K53" s="121">
        <f t="shared" si="2"/>
        <v>-33</v>
      </c>
      <c r="L53" s="120">
        <f t="shared" si="3"/>
        <v>-0.19186046511627908</v>
      </c>
      <c r="M53" s="122">
        <f t="shared" si="4"/>
        <v>0.46994535519125685</v>
      </c>
      <c r="N53" s="123">
        <f t="shared" si="5"/>
        <v>0.42249240121580545</v>
      </c>
      <c r="O53" s="103">
        <f t="shared" si="6"/>
        <v>-4.7452953975451406E-2</v>
      </c>
      <c r="P53" s="114">
        <v>1</v>
      </c>
      <c r="Q53" s="115">
        <f>Eingabe2018!E63</f>
        <v>1</v>
      </c>
      <c r="R53" s="121">
        <f t="shared" si="7"/>
        <v>0</v>
      </c>
      <c r="S53" s="120">
        <f t="shared" si="8"/>
        <v>0</v>
      </c>
      <c r="T53" s="116">
        <v>171</v>
      </c>
      <c r="U53" s="115">
        <f>Eingabe2018!F63</f>
        <v>138</v>
      </c>
      <c r="V53" s="121">
        <f t="shared" si="9"/>
        <v>-33</v>
      </c>
      <c r="W53" s="120">
        <f t="shared" si="10"/>
        <v>-0.19298245614035092</v>
      </c>
      <c r="X53" s="114">
        <v>150</v>
      </c>
      <c r="Y53" s="123">
        <f t="shared" si="11"/>
        <v>0.8771929824561403</v>
      </c>
      <c r="Z53" s="115">
        <f>Eingabe2018!G63</f>
        <v>108</v>
      </c>
      <c r="AA53" s="129">
        <f t="shared" si="12"/>
        <v>0.78260869565217395</v>
      </c>
      <c r="AB53" s="116">
        <v>21</v>
      </c>
      <c r="AC53" s="123">
        <f t="shared" si="13"/>
        <v>0.12280701754385964</v>
      </c>
      <c r="AD53" s="115">
        <f>Eingabe2018!H63</f>
        <v>26</v>
      </c>
      <c r="AE53" s="123">
        <f t="shared" si="14"/>
        <v>0.18840579710144928</v>
      </c>
      <c r="AF53" s="114">
        <v>0</v>
      </c>
      <c r="AG53" s="123">
        <f t="shared" si="15"/>
        <v>0</v>
      </c>
      <c r="AH53" s="115">
        <f>Eingabe2018!I63</f>
        <v>4</v>
      </c>
      <c r="AI53" s="187">
        <f t="shared" si="16"/>
        <v>2.8985507246376812E-2</v>
      </c>
      <c r="AJ53" s="119">
        <v>0</v>
      </c>
      <c r="AK53" s="123">
        <f t="shared" si="17"/>
        <v>0</v>
      </c>
      <c r="AL53" s="115">
        <f>Eingabe2018!J63</f>
        <v>0</v>
      </c>
      <c r="AM53" s="129">
        <f t="shared" si="18"/>
        <v>0</v>
      </c>
    </row>
    <row r="54" spans="2:39" x14ac:dyDescent="0.3">
      <c r="B54" s="111" t="s">
        <v>74</v>
      </c>
      <c r="C54" s="185">
        <v>10417</v>
      </c>
      <c r="D54" s="113" t="s">
        <v>112</v>
      </c>
      <c r="E54" s="114">
        <v>593</v>
      </c>
      <c r="F54" s="115">
        <f>Eingabe2018!C64</f>
        <v>592</v>
      </c>
      <c r="G54" s="121">
        <f t="shared" si="0"/>
        <v>-1</v>
      </c>
      <c r="H54" s="120">
        <f t="shared" si="1"/>
        <v>-1.6863406408094139E-3</v>
      </c>
      <c r="I54" s="116">
        <v>208</v>
      </c>
      <c r="J54" s="115">
        <f>Eingabe2018!D64</f>
        <v>208</v>
      </c>
      <c r="K54" s="121">
        <f t="shared" si="2"/>
        <v>0</v>
      </c>
      <c r="L54" s="120">
        <f t="shared" si="3"/>
        <v>0</v>
      </c>
      <c r="M54" s="122">
        <f t="shared" si="4"/>
        <v>0.35075885328836426</v>
      </c>
      <c r="N54" s="123">
        <f t="shared" si="5"/>
        <v>0.35135135135135137</v>
      </c>
      <c r="O54" s="103">
        <f t="shared" si="6"/>
        <v>5.9249806298711238E-4</v>
      </c>
      <c r="P54" s="114">
        <v>6</v>
      </c>
      <c r="Q54" s="115">
        <f>Eingabe2018!E64</f>
        <v>3</v>
      </c>
      <c r="R54" s="121">
        <f t="shared" si="7"/>
        <v>-3</v>
      </c>
      <c r="S54" s="120">
        <f t="shared" si="8"/>
        <v>-0.5</v>
      </c>
      <c r="T54" s="116">
        <v>202</v>
      </c>
      <c r="U54" s="115">
        <f>Eingabe2018!F64</f>
        <v>205</v>
      </c>
      <c r="V54" s="121">
        <f t="shared" si="9"/>
        <v>3</v>
      </c>
      <c r="W54" s="120">
        <f t="shared" si="10"/>
        <v>1.4851485148514865E-2</v>
      </c>
      <c r="X54" s="114">
        <v>176</v>
      </c>
      <c r="Y54" s="123">
        <f t="shared" si="11"/>
        <v>0.87128712871287128</v>
      </c>
      <c r="Z54" s="115">
        <f>Eingabe2018!G64</f>
        <v>171</v>
      </c>
      <c r="AA54" s="129">
        <f t="shared" si="12"/>
        <v>0.8341463414634146</v>
      </c>
      <c r="AB54" s="116">
        <v>26</v>
      </c>
      <c r="AC54" s="123">
        <f t="shared" si="13"/>
        <v>0.12871287128712872</v>
      </c>
      <c r="AD54" s="115">
        <f>Eingabe2018!H64</f>
        <v>17</v>
      </c>
      <c r="AE54" s="123">
        <f t="shared" si="14"/>
        <v>8.2926829268292687E-2</v>
      </c>
      <c r="AF54" s="114">
        <v>0</v>
      </c>
      <c r="AG54" s="123">
        <f t="shared" si="15"/>
        <v>0</v>
      </c>
      <c r="AH54" s="115">
        <f>Eingabe2018!I64</f>
        <v>15</v>
      </c>
      <c r="AI54" s="187">
        <f t="shared" si="16"/>
        <v>7.3170731707317069E-2</v>
      </c>
      <c r="AJ54" s="119">
        <v>0</v>
      </c>
      <c r="AK54" s="123">
        <f t="shared" si="17"/>
        <v>0</v>
      </c>
      <c r="AL54" s="115">
        <f>Eingabe2018!J64</f>
        <v>2</v>
      </c>
      <c r="AM54" s="129">
        <f t="shared" si="18"/>
        <v>9.7560975609756097E-3</v>
      </c>
    </row>
    <row r="55" spans="2:39" x14ac:dyDescent="0.3">
      <c r="B55" s="111" t="s">
        <v>74</v>
      </c>
      <c r="C55" s="185">
        <v>10423</v>
      </c>
      <c r="D55" s="113" t="s">
        <v>114</v>
      </c>
      <c r="E55" s="114">
        <v>33</v>
      </c>
      <c r="F55" s="115">
        <f>Eingabe2018!C65</f>
        <v>33</v>
      </c>
      <c r="G55" s="121">
        <f t="shared" si="0"/>
        <v>0</v>
      </c>
      <c r="H55" s="120">
        <f t="shared" si="1"/>
        <v>0</v>
      </c>
      <c r="I55" s="116">
        <v>10</v>
      </c>
      <c r="J55" s="115">
        <f>Eingabe2018!D65</f>
        <v>12</v>
      </c>
      <c r="K55" s="121">
        <f t="shared" si="2"/>
        <v>2</v>
      </c>
      <c r="L55" s="120">
        <f t="shared" si="3"/>
        <v>0.19999999999999996</v>
      </c>
      <c r="M55" s="122">
        <f t="shared" si="4"/>
        <v>0.30303030303030304</v>
      </c>
      <c r="N55" s="123">
        <f t="shared" si="5"/>
        <v>0.36363636363636365</v>
      </c>
      <c r="O55" s="103">
        <f t="shared" si="6"/>
        <v>6.0606060606060608E-2</v>
      </c>
      <c r="P55" s="114">
        <v>0</v>
      </c>
      <c r="Q55" s="115">
        <f>Eingabe2018!E65</f>
        <v>0</v>
      </c>
      <c r="R55" s="121">
        <f t="shared" si="7"/>
        <v>0</v>
      </c>
      <c r="S55" s="120" t="e">
        <f t="shared" si="8"/>
        <v>#DIV/0!</v>
      </c>
      <c r="T55" s="116">
        <v>10</v>
      </c>
      <c r="U55" s="115">
        <f>Eingabe2018!F65</f>
        <v>12</v>
      </c>
      <c r="V55" s="121">
        <f t="shared" si="9"/>
        <v>2</v>
      </c>
      <c r="W55" s="120">
        <f t="shared" si="10"/>
        <v>0.19999999999999996</v>
      </c>
      <c r="X55" s="114">
        <v>1</v>
      </c>
      <c r="Y55" s="123">
        <f t="shared" si="11"/>
        <v>0.1</v>
      </c>
      <c r="Z55" s="115">
        <f>Eingabe2018!G65</f>
        <v>3</v>
      </c>
      <c r="AA55" s="129">
        <f t="shared" si="12"/>
        <v>0.25</v>
      </c>
      <c r="AB55" s="116">
        <v>9</v>
      </c>
      <c r="AC55" s="123">
        <f t="shared" si="13"/>
        <v>0.9</v>
      </c>
      <c r="AD55" s="115">
        <f>Eingabe2018!H65</f>
        <v>9</v>
      </c>
      <c r="AE55" s="123">
        <f t="shared" si="14"/>
        <v>0.75</v>
      </c>
      <c r="AF55" s="114">
        <v>0</v>
      </c>
      <c r="AG55" s="123">
        <f t="shared" si="15"/>
        <v>0</v>
      </c>
      <c r="AH55" s="115">
        <f>Eingabe2018!I65</f>
        <v>0</v>
      </c>
      <c r="AI55" s="187">
        <f t="shared" si="16"/>
        <v>0</v>
      </c>
      <c r="AJ55" s="119">
        <v>0</v>
      </c>
      <c r="AK55" s="123">
        <f t="shared" si="17"/>
        <v>0</v>
      </c>
      <c r="AL55" s="115">
        <f>Eingabe2018!J65</f>
        <v>0</v>
      </c>
      <c r="AM55" s="129">
        <f t="shared" si="18"/>
        <v>0</v>
      </c>
    </row>
    <row r="56" spans="2:39" x14ac:dyDescent="0.3">
      <c r="B56" s="111" t="s">
        <v>74</v>
      </c>
      <c r="C56" s="185">
        <v>10419</v>
      </c>
      <c r="D56" s="113" t="s">
        <v>116</v>
      </c>
      <c r="E56" s="114">
        <v>227</v>
      </c>
      <c r="F56" s="115">
        <f>Eingabe2018!C66</f>
        <v>195</v>
      </c>
      <c r="G56" s="121">
        <f t="shared" si="0"/>
        <v>-32</v>
      </c>
      <c r="H56" s="120">
        <f t="shared" si="1"/>
        <v>-0.1409691629955947</v>
      </c>
      <c r="I56" s="116">
        <v>65</v>
      </c>
      <c r="J56" s="115">
        <f>Eingabe2018!D66</f>
        <v>60</v>
      </c>
      <c r="K56" s="121">
        <f t="shared" si="2"/>
        <v>-5</v>
      </c>
      <c r="L56" s="120">
        <f t="shared" si="3"/>
        <v>-7.6923076923076872E-2</v>
      </c>
      <c r="M56" s="122">
        <f t="shared" si="4"/>
        <v>0.28634361233480177</v>
      </c>
      <c r="N56" s="123">
        <f t="shared" si="5"/>
        <v>0.30769230769230771</v>
      </c>
      <c r="O56" s="103">
        <f t="shared" si="6"/>
        <v>2.1348695357505942E-2</v>
      </c>
      <c r="P56" s="114">
        <v>0</v>
      </c>
      <c r="Q56" s="115">
        <f>Eingabe2018!E66</f>
        <v>0</v>
      </c>
      <c r="R56" s="121">
        <f t="shared" si="7"/>
        <v>0</v>
      </c>
      <c r="S56" s="120" t="e">
        <f t="shared" si="8"/>
        <v>#DIV/0!</v>
      </c>
      <c r="T56" s="116">
        <v>65</v>
      </c>
      <c r="U56" s="115">
        <f>Eingabe2018!F66</f>
        <v>60</v>
      </c>
      <c r="V56" s="121">
        <f t="shared" si="9"/>
        <v>-5</v>
      </c>
      <c r="W56" s="120">
        <f t="shared" si="10"/>
        <v>-7.6923076923076872E-2</v>
      </c>
      <c r="X56" s="114">
        <v>39</v>
      </c>
      <c r="Y56" s="123">
        <f t="shared" si="11"/>
        <v>0.6</v>
      </c>
      <c r="Z56" s="115">
        <f>Eingabe2018!G66</f>
        <v>37</v>
      </c>
      <c r="AA56" s="129">
        <f t="shared" si="12"/>
        <v>0.6166666666666667</v>
      </c>
      <c r="AB56" s="116">
        <v>26</v>
      </c>
      <c r="AC56" s="123">
        <f t="shared" si="13"/>
        <v>0.4</v>
      </c>
      <c r="AD56" s="115">
        <f>Eingabe2018!H66</f>
        <v>18</v>
      </c>
      <c r="AE56" s="123">
        <f t="shared" si="14"/>
        <v>0.3</v>
      </c>
      <c r="AF56" s="114">
        <v>0</v>
      </c>
      <c r="AG56" s="123">
        <f t="shared" si="15"/>
        <v>0</v>
      </c>
      <c r="AH56" s="115">
        <f>Eingabe2018!I66</f>
        <v>3</v>
      </c>
      <c r="AI56" s="187">
        <f t="shared" si="16"/>
        <v>0.05</v>
      </c>
      <c r="AJ56" s="119">
        <v>0</v>
      </c>
      <c r="AK56" s="123">
        <f t="shared" si="17"/>
        <v>0</v>
      </c>
      <c r="AL56" s="115">
        <f>Eingabe2018!J66</f>
        <v>2</v>
      </c>
      <c r="AM56" s="129">
        <f t="shared" si="18"/>
        <v>3.3333333333333333E-2</v>
      </c>
    </row>
    <row r="57" spans="2:39" x14ac:dyDescent="0.3">
      <c r="B57" s="111" t="s">
        <v>124</v>
      </c>
      <c r="C57" s="185">
        <v>10501</v>
      </c>
      <c r="D57" s="113" t="s">
        <v>118</v>
      </c>
      <c r="E57" s="114">
        <v>633</v>
      </c>
      <c r="F57" s="115">
        <f>Eingabe2018!C67</f>
        <v>591</v>
      </c>
      <c r="G57" s="121">
        <f t="shared" si="0"/>
        <v>-42</v>
      </c>
      <c r="H57" s="120">
        <f t="shared" si="1"/>
        <v>-6.6350710900473953E-2</v>
      </c>
      <c r="I57" s="116">
        <v>173</v>
      </c>
      <c r="J57" s="115">
        <f>Eingabe2018!D67</f>
        <v>148</v>
      </c>
      <c r="K57" s="121">
        <f t="shared" si="2"/>
        <v>-25</v>
      </c>
      <c r="L57" s="120">
        <f t="shared" si="3"/>
        <v>-0.1445086705202312</v>
      </c>
      <c r="M57" s="122">
        <f t="shared" si="4"/>
        <v>0.27330173775671407</v>
      </c>
      <c r="N57" s="123">
        <f t="shared" si="5"/>
        <v>0.25042301184433163</v>
      </c>
      <c r="O57" s="103">
        <f t="shared" si="6"/>
        <v>-2.2878725912382436E-2</v>
      </c>
      <c r="P57" s="114">
        <v>7</v>
      </c>
      <c r="Q57" s="115">
        <f>Eingabe2018!E67</f>
        <v>4</v>
      </c>
      <c r="R57" s="121">
        <f t="shared" si="7"/>
        <v>-3</v>
      </c>
      <c r="S57" s="120">
        <f t="shared" si="8"/>
        <v>-0.4285714285714286</v>
      </c>
      <c r="T57" s="116">
        <v>166</v>
      </c>
      <c r="U57" s="115">
        <f>Eingabe2018!F67</f>
        <v>144</v>
      </c>
      <c r="V57" s="121">
        <f t="shared" si="9"/>
        <v>-22</v>
      </c>
      <c r="W57" s="120">
        <f t="shared" si="10"/>
        <v>-0.13253012048192769</v>
      </c>
      <c r="X57" s="114">
        <v>81</v>
      </c>
      <c r="Y57" s="123">
        <f t="shared" si="11"/>
        <v>0.48795180722891568</v>
      </c>
      <c r="Z57" s="115">
        <f>Eingabe2018!G67</f>
        <v>84</v>
      </c>
      <c r="AA57" s="129">
        <f t="shared" si="12"/>
        <v>0.58333333333333337</v>
      </c>
      <c r="AB57" s="116">
        <v>85</v>
      </c>
      <c r="AC57" s="123">
        <f t="shared" si="13"/>
        <v>0.51204819277108438</v>
      </c>
      <c r="AD57" s="115">
        <f>Eingabe2018!H67</f>
        <v>56</v>
      </c>
      <c r="AE57" s="123">
        <f t="shared" si="14"/>
        <v>0.3888888888888889</v>
      </c>
      <c r="AF57" s="114">
        <v>0</v>
      </c>
      <c r="AG57" s="123">
        <f t="shared" si="15"/>
        <v>0</v>
      </c>
      <c r="AH57" s="115">
        <f>Eingabe2018!I67</f>
        <v>4</v>
      </c>
      <c r="AI57" s="187">
        <f t="shared" si="16"/>
        <v>2.7777777777777776E-2</v>
      </c>
      <c r="AJ57" s="119">
        <v>0</v>
      </c>
      <c r="AK57" s="123">
        <f t="shared" si="17"/>
        <v>0</v>
      </c>
      <c r="AL57" s="115">
        <f>Eingabe2018!J67</f>
        <v>0</v>
      </c>
      <c r="AM57" s="129">
        <f t="shared" si="18"/>
        <v>0</v>
      </c>
    </row>
    <row r="58" spans="2:39" x14ac:dyDescent="0.3">
      <c r="B58" s="111" t="s">
        <v>124</v>
      </c>
      <c r="C58" s="185">
        <v>10502</v>
      </c>
      <c r="D58" s="113" t="s">
        <v>120</v>
      </c>
      <c r="E58" s="114">
        <v>373</v>
      </c>
      <c r="F58" s="115">
        <f>Eingabe2018!C68</f>
        <v>348</v>
      </c>
      <c r="G58" s="121">
        <f t="shared" si="0"/>
        <v>-25</v>
      </c>
      <c r="H58" s="120">
        <f t="shared" si="1"/>
        <v>-6.7024128686327122E-2</v>
      </c>
      <c r="I58" s="116">
        <v>121</v>
      </c>
      <c r="J58" s="115">
        <f>Eingabe2018!D68</f>
        <v>140</v>
      </c>
      <c r="K58" s="121">
        <f t="shared" si="2"/>
        <v>19</v>
      </c>
      <c r="L58" s="120">
        <f t="shared" si="3"/>
        <v>0.15702479338842967</v>
      </c>
      <c r="M58" s="122">
        <f t="shared" si="4"/>
        <v>0.32439678284182305</v>
      </c>
      <c r="N58" s="123">
        <f t="shared" si="5"/>
        <v>0.40229885057471265</v>
      </c>
      <c r="O58" s="103">
        <f t="shared" si="6"/>
        <v>7.7902067732889602E-2</v>
      </c>
      <c r="P58" s="114">
        <v>3</v>
      </c>
      <c r="Q58" s="115">
        <f>Eingabe2018!E68</f>
        <v>3</v>
      </c>
      <c r="R58" s="121">
        <f t="shared" si="7"/>
        <v>0</v>
      </c>
      <c r="S58" s="120">
        <f t="shared" si="8"/>
        <v>0</v>
      </c>
      <c r="T58" s="116">
        <v>118</v>
      </c>
      <c r="U58" s="115">
        <f>Eingabe2018!F68</f>
        <v>137</v>
      </c>
      <c r="V58" s="121">
        <f t="shared" si="9"/>
        <v>19</v>
      </c>
      <c r="W58" s="120">
        <f t="shared" si="10"/>
        <v>0.16101694915254239</v>
      </c>
      <c r="X58" s="114">
        <v>65</v>
      </c>
      <c r="Y58" s="123">
        <f t="shared" si="11"/>
        <v>0.55084745762711862</v>
      </c>
      <c r="Z58" s="115">
        <f>Eingabe2018!G68</f>
        <v>67</v>
      </c>
      <c r="AA58" s="129">
        <f t="shared" si="12"/>
        <v>0.48905109489051096</v>
      </c>
      <c r="AB58" s="116">
        <v>53</v>
      </c>
      <c r="AC58" s="123">
        <f t="shared" si="13"/>
        <v>0.44915254237288138</v>
      </c>
      <c r="AD58" s="115">
        <f>Eingabe2018!H68</f>
        <v>54</v>
      </c>
      <c r="AE58" s="123">
        <f t="shared" si="14"/>
        <v>0.39416058394160586</v>
      </c>
      <c r="AF58" s="114">
        <v>0</v>
      </c>
      <c r="AG58" s="123">
        <f t="shared" si="15"/>
        <v>0</v>
      </c>
      <c r="AH58" s="115">
        <f>Eingabe2018!I68</f>
        <v>16</v>
      </c>
      <c r="AI58" s="187">
        <f t="shared" si="16"/>
        <v>0.11678832116788321</v>
      </c>
      <c r="AJ58" s="119">
        <v>0</v>
      </c>
      <c r="AK58" s="123">
        <f t="shared" si="17"/>
        <v>0</v>
      </c>
      <c r="AL58" s="115">
        <f>Eingabe2018!J68</f>
        <v>0</v>
      </c>
      <c r="AM58" s="129">
        <f t="shared" si="18"/>
        <v>0</v>
      </c>
    </row>
    <row r="59" spans="2:39" x14ac:dyDescent="0.3">
      <c r="B59" s="111" t="s">
        <v>124</v>
      </c>
      <c r="C59" s="185">
        <v>10503</v>
      </c>
      <c r="D59" s="113" t="s">
        <v>122</v>
      </c>
      <c r="E59" s="114">
        <v>473</v>
      </c>
      <c r="F59" s="115">
        <f>Eingabe2018!C69</f>
        <v>424</v>
      </c>
      <c r="G59" s="121">
        <f t="shared" si="0"/>
        <v>-49</v>
      </c>
      <c r="H59" s="120">
        <f t="shared" si="1"/>
        <v>-0.10359408033826634</v>
      </c>
      <c r="I59" s="116">
        <v>115</v>
      </c>
      <c r="J59" s="115">
        <f>Eingabe2018!D69</f>
        <v>87</v>
      </c>
      <c r="K59" s="121">
        <f t="shared" si="2"/>
        <v>-28</v>
      </c>
      <c r="L59" s="120">
        <f t="shared" si="3"/>
        <v>-0.24347826086956526</v>
      </c>
      <c r="M59" s="122">
        <f t="shared" si="4"/>
        <v>0.24312896405919662</v>
      </c>
      <c r="N59" s="123">
        <f t="shared" si="5"/>
        <v>0.20518867924528303</v>
      </c>
      <c r="O59" s="103">
        <f t="shared" si="6"/>
        <v>-3.7940284813913594E-2</v>
      </c>
      <c r="P59" s="114">
        <v>0</v>
      </c>
      <c r="Q59" s="115">
        <f>Eingabe2018!E69</f>
        <v>0</v>
      </c>
      <c r="R59" s="121">
        <f t="shared" si="7"/>
        <v>0</v>
      </c>
      <c r="S59" s="120" t="e">
        <f t="shared" si="8"/>
        <v>#DIV/0!</v>
      </c>
      <c r="T59" s="116">
        <v>115</v>
      </c>
      <c r="U59" s="115">
        <f>Eingabe2018!F69</f>
        <v>87</v>
      </c>
      <c r="V59" s="121">
        <f t="shared" si="9"/>
        <v>-28</v>
      </c>
      <c r="W59" s="120">
        <f t="shared" si="10"/>
        <v>-0.24347826086956526</v>
      </c>
      <c r="X59" s="114">
        <v>71</v>
      </c>
      <c r="Y59" s="123">
        <f t="shared" si="11"/>
        <v>0.61739130434782608</v>
      </c>
      <c r="Z59" s="115">
        <f>Eingabe2018!G69</f>
        <v>52</v>
      </c>
      <c r="AA59" s="129">
        <f t="shared" si="12"/>
        <v>0.5977011494252874</v>
      </c>
      <c r="AB59" s="116">
        <v>44</v>
      </c>
      <c r="AC59" s="123">
        <f t="shared" si="13"/>
        <v>0.38260869565217392</v>
      </c>
      <c r="AD59" s="115">
        <f>Eingabe2018!H69</f>
        <v>31</v>
      </c>
      <c r="AE59" s="123">
        <f t="shared" si="14"/>
        <v>0.35632183908045978</v>
      </c>
      <c r="AF59" s="114">
        <v>0</v>
      </c>
      <c r="AG59" s="123">
        <f t="shared" si="15"/>
        <v>0</v>
      </c>
      <c r="AH59" s="115">
        <f>Eingabe2018!I69</f>
        <v>4</v>
      </c>
      <c r="AI59" s="187">
        <f t="shared" si="16"/>
        <v>4.5977011494252873E-2</v>
      </c>
      <c r="AJ59" s="119">
        <v>0</v>
      </c>
      <c r="AK59" s="123">
        <f t="shared" si="17"/>
        <v>0</v>
      </c>
      <c r="AL59" s="115">
        <f>Eingabe2018!J69</f>
        <v>0</v>
      </c>
      <c r="AM59" s="129">
        <f t="shared" si="18"/>
        <v>0</v>
      </c>
    </row>
    <row r="60" spans="2:39" x14ac:dyDescent="0.3">
      <c r="B60" s="111" t="s">
        <v>124</v>
      </c>
      <c r="C60" s="185">
        <v>10504</v>
      </c>
      <c r="D60" s="113" t="s">
        <v>124</v>
      </c>
      <c r="E60" s="114">
        <v>1144</v>
      </c>
      <c r="F60" s="115">
        <f>Eingabe2018!C70</f>
        <v>1062</v>
      </c>
      <c r="G60" s="121">
        <f t="shared" si="0"/>
        <v>-82</v>
      </c>
      <c r="H60" s="120">
        <f t="shared" si="1"/>
        <v>-7.1678321678321666E-2</v>
      </c>
      <c r="I60" s="116">
        <v>318</v>
      </c>
      <c r="J60" s="115">
        <f>Eingabe2018!D70</f>
        <v>257</v>
      </c>
      <c r="K60" s="121">
        <f t="shared" si="2"/>
        <v>-61</v>
      </c>
      <c r="L60" s="120">
        <f t="shared" si="3"/>
        <v>-0.19182389937106914</v>
      </c>
      <c r="M60" s="122">
        <f t="shared" si="4"/>
        <v>0.27797202797202797</v>
      </c>
      <c r="N60" s="123">
        <f t="shared" si="5"/>
        <v>0.24199623352165725</v>
      </c>
      <c r="O60" s="103">
        <f t="shared" si="6"/>
        <v>-3.5975794450370718E-2</v>
      </c>
      <c r="P60" s="114">
        <v>2</v>
      </c>
      <c r="Q60" s="115">
        <f>Eingabe2018!E70</f>
        <v>4</v>
      </c>
      <c r="R60" s="121">
        <f t="shared" si="7"/>
        <v>2</v>
      </c>
      <c r="S60" s="120">
        <f t="shared" si="8"/>
        <v>1</v>
      </c>
      <c r="T60" s="116">
        <v>316</v>
      </c>
      <c r="U60" s="115">
        <f>Eingabe2018!F70</f>
        <v>253</v>
      </c>
      <c r="V60" s="121">
        <f t="shared" si="9"/>
        <v>-63</v>
      </c>
      <c r="W60" s="120">
        <f t="shared" si="10"/>
        <v>-0.19936708860759489</v>
      </c>
      <c r="X60" s="114">
        <v>264</v>
      </c>
      <c r="Y60" s="123">
        <f t="shared" si="11"/>
        <v>0.83544303797468356</v>
      </c>
      <c r="Z60" s="115">
        <f>Eingabe2018!G70</f>
        <v>172</v>
      </c>
      <c r="AA60" s="129">
        <f t="shared" si="12"/>
        <v>0.67984189723320154</v>
      </c>
      <c r="AB60" s="116">
        <v>52</v>
      </c>
      <c r="AC60" s="123">
        <f t="shared" si="13"/>
        <v>0.16455696202531644</v>
      </c>
      <c r="AD60" s="115">
        <f>Eingabe2018!H70</f>
        <v>58</v>
      </c>
      <c r="AE60" s="123">
        <f t="shared" si="14"/>
        <v>0.22924901185770752</v>
      </c>
      <c r="AF60" s="114">
        <v>0</v>
      </c>
      <c r="AG60" s="123">
        <f t="shared" si="15"/>
        <v>0</v>
      </c>
      <c r="AH60" s="115">
        <f>Eingabe2018!I70</f>
        <v>23</v>
      </c>
      <c r="AI60" s="187">
        <f t="shared" si="16"/>
        <v>9.0909090909090912E-2</v>
      </c>
      <c r="AJ60" s="119">
        <v>0</v>
      </c>
      <c r="AK60" s="123">
        <f t="shared" si="17"/>
        <v>0</v>
      </c>
      <c r="AL60" s="115">
        <f>Eingabe2018!J70</f>
        <v>0</v>
      </c>
      <c r="AM60" s="129">
        <f t="shared" si="18"/>
        <v>0</v>
      </c>
    </row>
    <row r="61" spans="2:39" x14ac:dyDescent="0.3">
      <c r="B61" s="111" t="s">
        <v>124</v>
      </c>
      <c r="C61" s="185">
        <v>10511</v>
      </c>
      <c r="D61" s="113" t="s">
        <v>126</v>
      </c>
      <c r="E61" s="114">
        <v>284</v>
      </c>
      <c r="F61" s="115">
        <f>Eingabe2018!C71</f>
        <v>265</v>
      </c>
      <c r="G61" s="121">
        <f t="shared" si="0"/>
        <v>-19</v>
      </c>
      <c r="H61" s="120">
        <f t="shared" si="1"/>
        <v>-6.6901408450704247E-2</v>
      </c>
      <c r="I61" s="116">
        <v>96</v>
      </c>
      <c r="J61" s="115">
        <f>Eingabe2018!D71</f>
        <v>92</v>
      </c>
      <c r="K61" s="121">
        <f t="shared" si="2"/>
        <v>-4</v>
      </c>
      <c r="L61" s="120">
        <f t="shared" si="3"/>
        <v>-4.166666666666663E-2</v>
      </c>
      <c r="M61" s="122">
        <f t="shared" si="4"/>
        <v>0.3380281690140845</v>
      </c>
      <c r="N61" s="123">
        <f t="shared" si="5"/>
        <v>0.3471698113207547</v>
      </c>
      <c r="O61" s="103">
        <f t="shared" si="6"/>
        <v>9.1416423066701946E-3</v>
      </c>
      <c r="P61" s="114">
        <v>2</v>
      </c>
      <c r="Q61" s="115">
        <f>Eingabe2018!E71</f>
        <v>1</v>
      </c>
      <c r="R61" s="121">
        <f t="shared" si="7"/>
        <v>-1</v>
      </c>
      <c r="S61" s="120">
        <f t="shared" si="8"/>
        <v>-0.5</v>
      </c>
      <c r="T61" s="116">
        <v>94</v>
      </c>
      <c r="U61" s="115">
        <f>Eingabe2018!F71</f>
        <v>91</v>
      </c>
      <c r="V61" s="121">
        <f t="shared" si="9"/>
        <v>-3</v>
      </c>
      <c r="W61" s="120">
        <f t="shared" si="10"/>
        <v>-3.1914893617021267E-2</v>
      </c>
      <c r="X61" s="114">
        <v>45</v>
      </c>
      <c r="Y61" s="123">
        <f t="shared" si="11"/>
        <v>0.47872340425531917</v>
      </c>
      <c r="Z61" s="115">
        <f>Eingabe2018!G71</f>
        <v>42</v>
      </c>
      <c r="AA61" s="129">
        <f t="shared" si="12"/>
        <v>0.46153846153846156</v>
      </c>
      <c r="AB61" s="116">
        <v>49</v>
      </c>
      <c r="AC61" s="123">
        <f t="shared" si="13"/>
        <v>0.52127659574468088</v>
      </c>
      <c r="AD61" s="115">
        <f>Eingabe2018!H71</f>
        <v>45</v>
      </c>
      <c r="AE61" s="123">
        <f t="shared" si="14"/>
        <v>0.49450549450549453</v>
      </c>
      <c r="AF61" s="114">
        <v>0</v>
      </c>
      <c r="AG61" s="123">
        <f t="shared" si="15"/>
        <v>0</v>
      </c>
      <c r="AH61" s="115">
        <f>Eingabe2018!I71</f>
        <v>4</v>
      </c>
      <c r="AI61" s="187">
        <f t="shared" si="16"/>
        <v>4.3956043956043959E-2</v>
      </c>
      <c r="AJ61" s="119">
        <v>0</v>
      </c>
      <c r="AK61" s="123">
        <f t="shared" si="17"/>
        <v>0</v>
      </c>
      <c r="AL61" s="115">
        <f>Eingabe2018!J71</f>
        <v>0</v>
      </c>
      <c r="AM61" s="129">
        <f t="shared" si="18"/>
        <v>0</v>
      </c>
    </row>
    <row r="62" spans="2:39" x14ac:dyDescent="0.3">
      <c r="B62" s="111" t="s">
        <v>124</v>
      </c>
      <c r="C62" s="185">
        <v>10505</v>
      </c>
      <c r="D62" s="113" t="s">
        <v>128</v>
      </c>
      <c r="E62" s="114">
        <v>355</v>
      </c>
      <c r="F62" s="115">
        <f>Eingabe2018!C72</f>
        <v>337</v>
      </c>
      <c r="G62" s="121">
        <f t="shared" si="0"/>
        <v>-18</v>
      </c>
      <c r="H62" s="120">
        <f t="shared" si="1"/>
        <v>-5.070422535211272E-2</v>
      </c>
      <c r="I62" s="116">
        <v>88</v>
      </c>
      <c r="J62" s="115">
        <f>Eingabe2018!D72</f>
        <v>87</v>
      </c>
      <c r="K62" s="121">
        <f t="shared" si="2"/>
        <v>-1</v>
      </c>
      <c r="L62" s="120">
        <f t="shared" si="3"/>
        <v>-1.1363636363636354E-2</v>
      </c>
      <c r="M62" s="122">
        <f t="shared" si="4"/>
        <v>0.24788732394366197</v>
      </c>
      <c r="N62" s="123">
        <f t="shared" si="5"/>
        <v>0.25816023738872401</v>
      </c>
      <c r="O62" s="103">
        <f t="shared" si="6"/>
        <v>1.0272913445062037E-2</v>
      </c>
      <c r="P62" s="114">
        <v>1</v>
      </c>
      <c r="Q62" s="115">
        <f>Eingabe2018!E72</f>
        <v>0</v>
      </c>
      <c r="R62" s="121">
        <f t="shared" si="7"/>
        <v>-1</v>
      </c>
      <c r="S62" s="120">
        <f t="shared" si="8"/>
        <v>-1</v>
      </c>
      <c r="T62" s="116">
        <v>87</v>
      </c>
      <c r="U62" s="115">
        <f>Eingabe2018!F72</f>
        <v>87</v>
      </c>
      <c r="V62" s="121">
        <f t="shared" si="9"/>
        <v>0</v>
      </c>
      <c r="W62" s="120">
        <f t="shared" si="10"/>
        <v>0</v>
      </c>
      <c r="X62" s="114">
        <v>44</v>
      </c>
      <c r="Y62" s="123">
        <f t="shared" si="11"/>
        <v>0.50574712643678166</v>
      </c>
      <c r="Z62" s="115">
        <f>Eingabe2018!G72</f>
        <v>40</v>
      </c>
      <c r="AA62" s="129">
        <f t="shared" si="12"/>
        <v>0.45977011494252873</v>
      </c>
      <c r="AB62" s="116">
        <v>43</v>
      </c>
      <c r="AC62" s="123">
        <f t="shared" si="13"/>
        <v>0.4942528735632184</v>
      </c>
      <c r="AD62" s="115">
        <f>Eingabe2018!H72</f>
        <v>41</v>
      </c>
      <c r="AE62" s="123">
        <f t="shared" si="14"/>
        <v>0.47126436781609193</v>
      </c>
      <c r="AF62" s="114">
        <v>0</v>
      </c>
      <c r="AG62" s="123">
        <f t="shared" si="15"/>
        <v>0</v>
      </c>
      <c r="AH62" s="115">
        <f>Eingabe2018!I72</f>
        <v>6</v>
      </c>
      <c r="AI62" s="187">
        <f t="shared" si="16"/>
        <v>6.8965517241379309E-2</v>
      </c>
      <c r="AJ62" s="119">
        <v>0</v>
      </c>
      <c r="AK62" s="123">
        <f t="shared" si="17"/>
        <v>0</v>
      </c>
      <c r="AL62" s="115">
        <f>Eingabe2018!J72</f>
        <v>0</v>
      </c>
      <c r="AM62" s="129">
        <f t="shared" si="18"/>
        <v>0</v>
      </c>
    </row>
    <row r="63" spans="2:39" x14ac:dyDescent="0.3">
      <c r="B63" s="111" t="s">
        <v>124</v>
      </c>
      <c r="C63" s="185">
        <v>10506</v>
      </c>
      <c r="D63" s="113" t="s">
        <v>130</v>
      </c>
      <c r="E63" s="114">
        <v>389</v>
      </c>
      <c r="F63" s="115">
        <f>Eingabe2018!C73</f>
        <v>374</v>
      </c>
      <c r="G63" s="121">
        <f t="shared" si="0"/>
        <v>-15</v>
      </c>
      <c r="H63" s="120">
        <f t="shared" si="1"/>
        <v>-3.8560411311054033E-2</v>
      </c>
      <c r="I63" s="116">
        <v>156</v>
      </c>
      <c r="J63" s="115">
        <f>Eingabe2018!D73</f>
        <v>147</v>
      </c>
      <c r="K63" s="121">
        <f t="shared" si="2"/>
        <v>-9</v>
      </c>
      <c r="L63" s="120">
        <f t="shared" si="3"/>
        <v>-5.7692307692307709E-2</v>
      </c>
      <c r="M63" s="122">
        <f t="shared" si="4"/>
        <v>0.40102827763496146</v>
      </c>
      <c r="N63" s="123">
        <f t="shared" si="5"/>
        <v>0.39304812834224601</v>
      </c>
      <c r="O63" s="103">
        <f t="shared" si="6"/>
        <v>-7.9801492927154549E-3</v>
      </c>
      <c r="P63" s="114">
        <v>3</v>
      </c>
      <c r="Q63" s="115">
        <f>Eingabe2018!E73</f>
        <v>4</v>
      </c>
      <c r="R63" s="121">
        <f t="shared" si="7"/>
        <v>1</v>
      </c>
      <c r="S63" s="120">
        <f t="shared" si="8"/>
        <v>0.33333333333333326</v>
      </c>
      <c r="T63" s="116">
        <v>153</v>
      </c>
      <c r="U63" s="115">
        <f>Eingabe2018!F73</f>
        <v>143</v>
      </c>
      <c r="V63" s="121">
        <f t="shared" si="9"/>
        <v>-10</v>
      </c>
      <c r="W63" s="120">
        <f t="shared" si="10"/>
        <v>-6.5359477124182996E-2</v>
      </c>
      <c r="X63" s="114">
        <v>126</v>
      </c>
      <c r="Y63" s="123">
        <f t="shared" si="11"/>
        <v>0.82352941176470584</v>
      </c>
      <c r="Z63" s="115">
        <f>Eingabe2018!G73</f>
        <v>109</v>
      </c>
      <c r="AA63" s="129">
        <f t="shared" si="12"/>
        <v>0.76223776223776218</v>
      </c>
      <c r="AB63" s="116">
        <v>27</v>
      </c>
      <c r="AC63" s="123">
        <f t="shared" si="13"/>
        <v>0.17647058823529413</v>
      </c>
      <c r="AD63" s="115">
        <f>Eingabe2018!H73</f>
        <v>33</v>
      </c>
      <c r="AE63" s="123">
        <f t="shared" si="14"/>
        <v>0.23076923076923078</v>
      </c>
      <c r="AF63" s="114">
        <v>0</v>
      </c>
      <c r="AG63" s="123">
        <f t="shared" si="15"/>
        <v>0</v>
      </c>
      <c r="AH63" s="115">
        <f>Eingabe2018!I73</f>
        <v>1</v>
      </c>
      <c r="AI63" s="187">
        <f t="shared" si="16"/>
        <v>6.993006993006993E-3</v>
      </c>
      <c r="AJ63" s="119">
        <v>0</v>
      </c>
      <c r="AK63" s="123">
        <f t="shared" si="17"/>
        <v>0</v>
      </c>
      <c r="AL63" s="115">
        <f>Eingabe2018!J73</f>
        <v>0</v>
      </c>
      <c r="AM63" s="129">
        <f t="shared" si="18"/>
        <v>0</v>
      </c>
    </row>
    <row r="64" spans="2:39" x14ac:dyDescent="0.3">
      <c r="B64" s="111" t="s">
        <v>124</v>
      </c>
      <c r="C64" s="185">
        <v>10512</v>
      </c>
      <c r="D64" s="113" t="s">
        <v>132</v>
      </c>
      <c r="E64" s="114">
        <v>145</v>
      </c>
      <c r="F64" s="115">
        <f>Eingabe2018!C74</f>
        <v>136</v>
      </c>
      <c r="G64" s="121">
        <f t="shared" si="0"/>
        <v>-9</v>
      </c>
      <c r="H64" s="120">
        <f t="shared" si="1"/>
        <v>-6.2068965517241392E-2</v>
      </c>
      <c r="I64" s="116">
        <v>46</v>
      </c>
      <c r="J64" s="115">
        <f>Eingabe2018!D74</f>
        <v>49</v>
      </c>
      <c r="K64" s="121">
        <f t="shared" si="2"/>
        <v>3</v>
      </c>
      <c r="L64" s="120">
        <f t="shared" si="3"/>
        <v>6.5217391304347894E-2</v>
      </c>
      <c r="M64" s="122">
        <f t="shared" si="4"/>
        <v>0.31724137931034485</v>
      </c>
      <c r="N64" s="123">
        <f t="shared" si="5"/>
        <v>0.36029411764705882</v>
      </c>
      <c r="O64" s="103">
        <f t="shared" si="6"/>
        <v>4.3052738336713969E-2</v>
      </c>
      <c r="P64" s="114">
        <v>0</v>
      </c>
      <c r="Q64" s="115">
        <f>Eingabe2018!E74</f>
        <v>0</v>
      </c>
      <c r="R64" s="121">
        <f t="shared" si="7"/>
        <v>0</v>
      </c>
      <c r="S64" s="120" t="e">
        <f t="shared" si="8"/>
        <v>#DIV/0!</v>
      </c>
      <c r="T64" s="116">
        <v>46</v>
      </c>
      <c r="U64" s="115">
        <f>Eingabe2018!F74</f>
        <v>49</v>
      </c>
      <c r="V64" s="121">
        <f t="shared" si="9"/>
        <v>3</v>
      </c>
      <c r="W64" s="120">
        <f t="shared" si="10"/>
        <v>6.5217391304347894E-2</v>
      </c>
      <c r="X64" s="114">
        <v>10</v>
      </c>
      <c r="Y64" s="123">
        <f t="shared" si="11"/>
        <v>0.21739130434782608</v>
      </c>
      <c r="Z64" s="115">
        <f>Eingabe2018!G74</f>
        <v>9</v>
      </c>
      <c r="AA64" s="129">
        <f t="shared" si="12"/>
        <v>0.18367346938775511</v>
      </c>
      <c r="AB64" s="116">
        <v>36</v>
      </c>
      <c r="AC64" s="123">
        <f t="shared" si="13"/>
        <v>0.78260869565217395</v>
      </c>
      <c r="AD64" s="115">
        <f>Eingabe2018!H74</f>
        <v>38</v>
      </c>
      <c r="AE64" s="123">
        <f t="shared" si="14"/>
        <v>0.77551020408163263</v>
      </c>
      <c r="AF64" s="114">
        <v>0</v>
      </c>
      <c r="AG64" s="123">
        <f t="shared" si="15"/>
        <v>0</v>
      </c>
      <c r="AH64" s="115">
        <f>Eingabe2018!I74</f>
        <v>2</v>
      </c>
      <c r="AI64" s="187">
        <f t="shared" si="16"/>
        <v>4.0816326530612242E-2</v>
      </c>
      <c r="AJ64" s="119">
        <v>0</v>
      </c>
      <c r="AK64" s="123">
        <f t="shared" si="17"/>
        <v>0</v>
      </c>
      <c r="AL64" s="115">
        <f>Eingabe2018!J74</f>
        <v>0</v>
      </c>
      <c r="AM64" s="129">
        <f t="shared" si="18"/>
        <v>0</v>
      </c>
    </row>
    <row r="65" spans="2:39" x14ac:dyDescent="0.3">
      <c r="B65" s="111" t="s">
        <v>124</v>
      </c>
      <c r="C65" s="185">
        <v>10507</v>
      </c>
      <c r="D65" s="113" t="s">
        <v>134</v>
      </c>
      <c r="E65" s="114">
        <v>407</v>
      </c>
      <c r="F65" s="115">
        <f>Eingabe2018!C75</f>
        <v>396</v>
      </c>
      <c r="G65" s="121">
        <f t="shared" si="0"/>
        <v>-11</v>
      </c>
      <c r="H65" s="120">
        <f t="shared" si="1"/>
        <v>-2.7027027027026973E-2</v>
      </c>
      <c r="I65" s="116">
        <v>122</v>
      </c>
      <c r="J65" s="115">
        <f>Eingabe2018!D75</f>
        <v>105</v>
      </c>
      <c r="K65" s="121">
        <f t="shared" si="2"/>
        <v>-17</v>
      </c>
      <c r="L65" s="120">
        <f t="shared" si="3"/>
        <v>-0.13934426229508201</v>
      </c>
      <c r="M65" s="122">
        <f t="shared" si="4"/>
        <v>0.29975429975429974</v>
      </c>
      <c r="N65" s="123">
        <f t="shared" si="5"/>
        <v>0.26515151515151514</v>
      </c>
      <c r="O65" s="103">
        <f t="shared" si="6"/>
        <v>-3.4602784602784598E-2</v>
      </c>
      <c r="P65" s="114">
        <v>0</v>
      </c>
      <c r="Q65" s="115">
        <f>Eingabe2018!E75</f>
        <v>1</v>
      </c>
      <c r="R65" s="121">
        <f t="shared" si="7"/>
        <v>1</v>
      </c>
      <c r="S65" s="120" t="e">
        <f t="shared" si="8"/>
        <v>#DIV/0!</v>
      </c>
      <c r="T65" s="116">
        <v>122</v>
      </c>
      <c r="U65" s="115">
        <f>Eingabe2018!F75</f>
        <v>104</v>
      </c>
      <c r="V65" s="121">
        <f t="shared" si="9"/>
        <v>-18</v>
      </c>
      <c r="W65" s="120">
        <f t="shared" si="10"/>
        <v>-0.14754098360655743</v>
      </c>
      <c r="X65" s="114">
        <v>89</v>
      </c>
      <c r="Y65" s="123">
        <f t="shared" si="11"/>
        <v>0.72950819672131151</v>
      </c>
      <c r="Z65" s="115">
        <f>Eingabe2018!G75</f>
        <v>68</v>
      </c>
      <c r="AA65" s="129">
        <f t="shared" si="12"/>
        <v>0.65384615384615385</v>
      </c>
      <c r="AB65" s="116">
        <v>33</v>
      </c>
      <c r="AC65" s="123">
        <f t="shared" si="13"/>
        <v>0.27049180327868855</v>
      </c>
      <c r="AD65" s="115">
        <f>Eingabe2018!H75</f>
        <v>33</v>
      </c>
      <c r="AE65" s="123">
        <f t="shared" si="14"/>
        <v>0.31730769230769229</v>
      </c>
      <c r="AF65" s="114">
        <v>0</v>
      </c>
      <c r="AG65" s="123">
        <f t="shared" si="15"/>
        <v>0</v>
      </c>
      <c r="AH65" s="115">
        <f>Eingabe2018!I75</f>
        <v>3</v>
      </c>
      <c r="AI65" s="187">
        <f t="shared" si="16"/>
        <v>2.8846153846153848E-2</v>
      </c>
      <c r="AJ65" s="119">
        <v>0</v>
      </c>
      <c r="AK65" s="123">
        <f t="shared" si="17"/>
        <v>0</v>
      </c>
      <c r="AL65" s="115">
        <f>Eingabe2018!J75</f>
        <v>0</v>
      </c>
      <c r="AM65" s="129">
        <f t="shared" si="18"/>
        <v>0</v>
      </c>
    </row>
    <row r="66" spans="2:39" x14ac:dyDescent="0.3">
      <c r="B66" s="111" t="s">
        <v>124</v>
      </c>
      <c r="C66" s="185">
        <v>10508</v>
      </c>
      <c r="D66" s="113" t="s">
        <v>136</v>
      </c>
      <c r="E66" s="114">
        <v>487</v>
      </c>
      <c r="F66" s="115">
        <f>Eingabe2018!C76</f>
        <v>465</v>
      </c>
      <c r="G66" s="121">
        <f t="shared" si="0"/>
        <v>-22</v>
      </c>
      <c r="H66" s="120">
        <f t="shared" si="1"/>
        <v>-4.5174537987679675E-2</v>
      </c>
      <c r="I66" s="116">
        <v>129</v>
      </c>
      <c r="J66" s="115">
        <f>Eingabe2018!D76</f>
        <v>172</v>
      </c>
      <c r="K66" s="121">
        <f t="shared" si="2"/>
        <v>43</v>
      </c>
      <c r="L66" s="120">
        <f t="shared" si="3"/>
        <v>0.33333333333333326</v>
      </c>
      <c r="M66" s="122">
        <f t="shared" si="4"/>
        <v>0.26488706365503079</v>
      </c>
      <c r="N66" s="123">
        <f t="shared" si="5"/>
        <v>0.36989247311827955</v>
      </c>
      <c r="O66" s="103">
        <f t="shared" si="6"/>
        <v>0.10500540946324877</v>
      </c>
      <c r="P66" s="114">
        <v>0</v>
      </c>
      <c r="Q66" s="115">
        <f>Eingabe2018!E76</f>
        <v>2</v>
      </c>
      <c r="R66" s="121">
        <f t="shared" si="7"/>
        <v>2</v>
      </c>
      <c r="S66" s="120" t="e">
        <f t="shared" si="8"/>
        <v>#DIV/0!</v>
      </c>
      <c r="T66" s="116">
        <v>129</v>
      </c>
      <c r="U66" s="115">
        <f>Eingabe2018!F76</f>
        <v>170</v>
      </c>
      <c r="V66" s="121">
        <f t="shared" si="9"/>
        <v>41</v>
      </c>
      <c r="W66" s="120">
        <f t="shared" si="10"/>
        <v>0.31782945736434098</v>
      </c>
      <c r="X66" s="114">
        <v>81</v>
      </c>
      <c r="Y66" s="123">
        <f t="shared" si="11"/>
        <v>0.62790697674418605</v>
      </c>
      <c r="Z66" s="115">
        <f>Eingabe2018!G76</f>
        <v>111</v>
      </c>
      <c r="AA66" s="129">
        <f t="shared" si="12"/>
        <v>0.65294117647058825</v>
      </c>
      <c r="AB66" s="116">
        <v>48</v>
      </c>
      <c r="AC66" s="123">
        <f t="shared" si="13"/>
        <v>0.37209302325581395</v>
      </c>
      <c r="AD66" s="115">
        <f>Eingabe2018!H76</f>
        <v>55</v>
      </c>
      <c r="AE66" s="123">
        <f t="shared" si="14"/>
        <v>0.3235294117647059</v>
      </c>
      <c r="AF66" s="114">
        <v>0</v>
      </c>
      <c r="AG66" s="123">
        <f t="shared" si="15"/>
        <v>0</v>
      </c>
      <c r="AH66" s="115">
        <f>Eingabe2018!I76</f>
        <v>4</v>
      </c>
      <c r="AI66" s="187">
        <f t="shared" si="16"/>
        <v>2.3529411764705882E-2</v>
      </c>
      <c r="AJ66" s="119">
        <v>0</v>
      </c>
      <c r="AK66" s="123">
        <f t="shared" si="17"/>
        <v>0</v>
      </c>
      <c r="AL66" s="115">
        <f>Eingabe2018!J76</f>
        <v>0</v>
      </c>
      <c r="AM66" s="129">
        <f t="shared" si="18"/>
        <v>0</v>
      </c>
    </row>
    <row r="67" spans="2:39" x14ac:dyDescent="0.3">
      <c r="B67" s="111" t="s">
        <v>124</v>
      </c>
      <c r="C67" s="185">
        <v>10509</v>
      </c>
      <c r="D67" s="113" t="s">
        <v>138</v>
      </c>
      <c r="E67" s="114">
        <v>787</v>
      </c>
      <c r="F67" s="115">
        <f>Eingabe2018!C77</f>
        <v>765</v>
      </c>
      <c r="G67" s="121">
        <f t="shared" si="0"/>
        <v>-22</v>
      </c>
      <c r="H67" s="120">
        <f t="shared" si="1"/>
        <v>-2.7954256670902122E-2</v>
      </c>
      <c r="I67" s="116">
        <v>314</v>
      </c>
      <c r="J67" s="115">
        <f>Eingabe2018!D77</f>
        <v>226</v>
      </c>
      <c r="K67" s="121">
        <f t="shared" si="2"/>
        <v>-88</v>
      </c>
      <c r="L67" s="120">
        <f t="shared" si="3"/>
        <v>-0.28025477707006374</v>
      </c>
      <c r="M67" s="122">
        <f t="shared" si="4"/>
        <v>0.39898348157560354</v>
      </c>
      <c r="N67" s="123">
        <f t="shared" si="5"/>
        <v>0.29542483660130719</v>
      </c>
      <c r="O67" s="103">
        <f t="shared" si="6"/>
        <v>-0.10355864497429634</v>
      </c>
      <c r="P67" s="114">
        <v>10</v>
      </c>
      <c r="Q67" s="115">
        <f>Eingabe2018!E77</f>
        <v>3</v>
      </c>
      <c r="R67" s="121">
        <f t="shared" si="7"/>
        <v>-7</v>
      </c>
      <c r="S67" s="120">
        <f t="shared" si="8"/>
        <v>-0.7</v>
      </c>
      <c r="T67" s="116">
        <v>304</v>
      </c>
      <c r="U67" s="115">
        <f>Eingabe2018!F77</f>
        <v>223</v>
      </c>
      <c r="V67" s="121">
        <f t="shared" si="9"/>
        <v>-81</v>
      </c>
      <c r="W67" s="120">
        <f t="shared" si="10"/>
        <v>-0.26644736842105265</v>
      </c>
      <c r="X67" s="114">
        <v>193</v>
      </c>
      <c r="Y67" s="123">
        <f t="shared" si="11"/>
        <v>0.63486842105263153</v>
      </c>
      <c r="Z67" s="115">
        <f>Eingabe2018!G77</f>
        <v>149</v>
      </c>
      <c r="AA67" s="129">
        <f t="shared" si="12"/>
        <v>0.66816143497757852</v>
      </c>
      <c r="AB67" s="116">
        <v>111</v>
      </c>
      <c r="AC67" s="123">
        <f t="shared" si="13"/>
        <v>0.36513157894736842</v>
      </c>
      <c r="AD67" s="115">
        <f>Eingabe2018!H77</f>
        <v>66</v>
      </c>
      <c r="AE67" s="123">
        <f t="shared" si="14"/>
        <v>0.29596412556053814</v>
      </c>
      <c r="AF67" s="114">
        <v>0</v>
      </c>
      <c r="AG67" s="123">
        <f t="shared" si="15"/>
        <v>0</v>
      </c>
      <c r="AH67" s="115">
        <f>Eingabe2018!I77</f>
        <v>8</v>
      </c>
      <c r="AI67" s="187">
        <f t="shared" si="16"/>
        <v>3.5874439461883408E-2</v>
      </c>
      <c r="AJ67" s="119">
        <v>0</v>
      </c>
      <c r="AK67" s="123">
        <f t="shared" si="17"/>
        <v>0</v>
      </c>
      <c r="AL67" s="115">
        <f>Eingabe2018!J77</f>
        <v>0</v>
      </c>
      <c r="AM67" s="129">
        <f t="shared" si="18"/>
        <v>0</v>
      </c>
    </row>
    <row r="68" spans="2:39" x14ac:dyDescent="0.3">
      <c r="B68" s="111" t="s">
        <v>124</v>
      </c>
      <c r="C68" s="185">
        <v>10510</v>
      </c>
      <c r="D68" s="113" t="s">
        <v>140</v>
      </c>
      <c r="E68" s="114">
        <v>308</v>
      </c>
      <c r="F68" s="115">
        <f>Eingabe2018!C78</f>
        <v>284</v>
      </c>
      <c r="G68" s="121">
        <f t="shared" si="0"/>
        <v>-24</v>
      </c>
      <c r="H68" s="120">
        <f t="shared" si="1"/>
        <v>-7.7922077922077948E-2</v>
      </c>
      <c r="I68" s="116">
        <v>97</v>
      </c>
      <c r="J68" s="115">
        <f>Eingabe2018!D78</f>
        <v>106</v>
      </c>
      <c r="K68" s="121">
        <f t="shared" si="2"/>
        <v>9</v>
      </c>
      <c r="L68" s="120">
        <f t="shared" si="3"/>
        <v>9.2783505154639068E-2</v>
      </c>
      <c r="M68" s="122">
        <f t="shared" si="4"/>
        <v>0.31493506493506496</v>
      </c>
      <c r="N68" s="123">
        <f t="shared" si="5"/>
        <v>0.37323943661971831</v>
      </c>
      <c r="O68" s="103">
        <f t="shared" si="6"/>
        <v>5.8304371684653356E-2</v>
      </c>
      <c r="P68" s="114">
        <v>0</v>
      </c>
      <c r="Q68" s="115">
        <f>Eingabe2018!E78</f>
        <v>2</v>
      </c>
      <c r="R68" s="121">
        <f t="shared" si="7"/>
        <v>2</v>
      </c>
      <c r="S68" s="120" t="e">
        <f t="shared" si="8"/>
        <v>#DIV/0!</v>
      </c>
      <c r="T68" s="116">
        <v>97</v>
      </c>
      <c r="U68" s="115">
        <f>Eingabe2018!F78</f>
        <v>104</v>
      </c>
      <c r="V68" s="121">
        <f t="shared" si="9"/>
        <v>7</v>
      </c>
      <c r="W68" s="120">
        <f t="shared" si="10"/>
        <v>7.2164948453608213E-2</v>
      </c>
      <c r="X68" s="114">
        <v>91</v>
      </c>
      <c r="Y68" s="123">
        <f t="shared" si="11"/>
        <v>0.93814432989690721</v>
      </c>
      <c r="Z68" s="115">
        <f>Eingabe2018!G78</f>
        <v>60</v>
      </c>
      <c r="AA68" s="129">
        <f t="shared" si="12"/>
        <v>0.57692307692307687</v>
      </c>
      <c r="AB68" s="116">
        <v>6</v>
      </c>
      <c r="AC68" s="123">
        <f t="shared" si="13"/>
        <v>6.1855670103092786E-2</v>
      </c>
      <c r="AD68" s="115">
        <f>Eingabe2018!H78</f>
        <v>42</v>
      </c>
      <c r="AE68" s="123">
        <f t="shared" si="14"/>
        <v>0.40384615384615385</v>
      </c>
      <c r="AF68" s="114">
        <v>0</v>
      </c>
      <c r="AG68" s="123">
        <f t="shared" si="15"/>
        <v>0</v>
      </c>
      <c r="AH68" s="115">
        <f>Eingabe2018!I78</f>
        <v>2</v>
      </c>
      <c r="AI68" s="187">
        <f t="shared" si="16"/>
        <v>1.9230769230769232E-2</v>
      </c>
      <c r="AJ68" s="119">
        <v>0</v>
      </c>
      <c r="AK68" s="123">
        <f t="shared" si="17"/>
        <v>0</v>
      </c>
      <c r="AL68" s="115">
        <f>Eingabe2018!J78</f>
        <v>0</v>
      </c>
      <c r="AM68" s="129">
        <f t="shared" si="18"/>
        <v>0</v>
      </c>
    </row>
    <row r="69" spans="2:39" x14ac:dyDescent="0.3">
      <c r="B69" s="111" t="s">
        <v>160</v>
      </c>
      <c r="C69" s="185">
        <v>10616</v>
      </c>
      <c r="D69" s="113" t="s">
        <v>142</v>
      </c>
      <c r="E69" s="114">
        <v>180</v>
      </c>
      <c r="F69" s="115">
        <f>Eingabe2018!C79</f>
        <v>166</v>
      </c>
      <c r="G69" s="121">
        <f t="shared" ref="G69:G132" si="19">F69-E69</f>
        <v>-14</v>
      </c>
      <c r="H69" s="120">
        <f t="shared" ref="H69:H132" si="20">(F69/E69)-100%</f>
        <v>-7.7777777777777724E-2</v>
      </c>
      <c r="I69" s="116">
        <v>133</v>
      </c>
      <c r="J69" s="115">
        <f>Eingabe2018!D79</f>
        <v>130</v>
      </c>
      <c r="K69" s="121">
        <f t="shared" ref="K69:K132" si="21">J69-I69</f>
        <v>-3</v>
      </c>
      <c r="L69" s="120">
        <f t="shared" ref="L69:L132" si="22">(J69/I69)-100%</f>
        <v>-2.2556390977443663E-2</v>
      </c>
      <c r="M69" s="122">
        <f t="shared" ref="M69:M132" si="23">I69/E69</f>
        <v>0.73888888888888893</v>
      </c>
      <c r="N69" s="123">
        <f t="shared" ref="N69:N132" si="24">J69/F69</f>
        <v>0.7831325301204819</v>
      </c>
      <c r="O69" s="103">
        <f t="shared" ref="O69:O132" si="25">N69-M69</f>
        <v>4.4243641231592967E-2</v>
      </c>
      <c r="P69" s="114">
        <v>3</v>
      </c>
      <c r="Q69" s="115">
        <f>Eingabe2018!E79</f>
        <v>3</v>
      </c>
      <c r="R69" s="121">
        <f t="shared" ref="R69:R132" si="26">Q69-P69</f>
        <v>0</v>
      </c>
      <c r="S69" s="120">
        <f t="shared" ref="S69:S132" si="27">(Q69/P69)-100%</f>
        <v>0</v>
      </c>
      <c r="T69" s="116">
        <v>130</v>
      </c>
      <c r="U69" s="115">
        <f>Eingabe2018!F79</f>
        <v>127</v>
      </c>
      <c r="V69" s="121">
        <f t="shared" ref="V69:V132" si="28">U69-T69</f>
        <v>-3</v>
      </c>
      <c r="W69" s="120">
        <f t="shared" ref="W69:W132" si="29">(U69/T69)-100%</f>
        <v>-2.3076923076923106E-2</v>
      </c>
      <c r="X69" s="114">
        <v>126</v>
      </c>
      <c r="Y69" s="123">
        <f t="shared" ref="Y69:Y132" si="30">X69/T69</f>
        <v>0.96923076923076923</v>
      </c>
      <c r="Z69" s="115">
        <f>Eingabe2018!G79</f>
        <v>107</v>
      </c>
      <c r="AA69" s="129">
        <f t="shared" ref="AA69:AA132" si="31">Z69/U69</f>
        <v>0.84251968503937003</v>
      </c>
      <c r="AB69" s="116">
        <v>4</v>
      </c>
      <c r="AC69" s="123">
        <f t="shared" ref="AC69:AC132" si="32">AB69/T69</f>
        <v>3.0769230769230771E-2</v>
      </c>
      <c r="AD69" s="115">
        <f>Eingabe2018!H79</f>
        <v>10</v>
      </c>
      <c r="AE69" s="123">
        <f t="shared" ref="AE69:AE132" si="33">AD69/U69</f>
        <v>7.874015748031496E-2</v>
      </c>
      <c r="AF69" s="114">
        <v>0</v>
      </c>
      <c r="AG69" s="123">
        <f t="shared" ref="AG69:AG132" si="34">AF69/T69</f>
        <v>0</v>
      </c>
      <c r="AH69" s="115">
        <f>Eingabe2018!I79</f>
        <v>10</v>
      </c>
      <c r="AI69" s="187">
        <f t="shared" ref="AI69:AI132" si="35">AH69/U69</f>
        <v>7.874015748031496E-2</v>
      </c>
      <c r="AJ69" s="119">
        <v>0</v>
      </c>
      <c r="AK69" s="123">
        <f t="shared" ref="AK69:AK132" si="36">AJ69/T69</f>
        <v>0</v>
      </c>
      <c r="AL69" s="115">
        <f>Eingabe2018!J79</f>
        <v>0</v>
      </c>
      <c r="AM69" s="129">
        <f t="shared" ref="AM69:AM132" si="37">AL69/U69</f>
        <v>0</v>
      </c>
    </row>
    <row r="70" spans="2:39" x14ac:dyDescent="0.3">
      <c r="B70" s="111" t="s">
        <v>160</v>
      </c>
      <c r="C70" s="185">
        <v>10611</v>
      </c>
      <c r="D70" s="113" t="s">
        <v>144</v>
      </c>
      <c r="E70" s="114">
        <v>79</v>
      </c>
      <c r="F70" s="115">
        <f>Eingabe2018!C80</f>
        <v>77</v>
      </c>
      <c r="G70" s="121">
        <f t="shared" si="19"/>
        <v>-2</v>
      </c>
      <c r="H70" s="120">
        <f t="shared" si="20"/>
        <v>-2.5316455696202556E-2</v>
      </c>
      <c r="I70" s="116">
        <v>28</v>
      </c>
      <c r="J70" s="115">
        <f>Eingabe2018!D80</f>
        <v>25</v>
      </c>
      <c r="K70" s="121">
        <f t="shared" si="21"/>
        <v>-3</v>
      </c>
      <c r="L70" s="120">
        <f t="shared" si="22"/>
        <v>-0.1071428571428571</v>
      </c>
      <c r="M70" s="122">
        <f t="shared" si="23"/>
        <v>0.35443037974683544</v>
      </c>
      <c r="N70" s="123">
        <f t="shared" si="24"/>
        <v>0.32467532467532467</v>
      </c>
      <c r="O70" s="103">
        <f t="shared" si="25"/>
        <v>-2.9755055071510772E-2</v>
      </c>
      <c r="P70" s="114">
        <v>0</v>
      </c>
      <c r="Q70" s="115">
        <f>Eingabe2018!E80</f>
        <v>1</v>
      </c>
      <c r="R70" s="121">
        <f t="shared" si="26"/>
        <v>1</v>
      </c>
      <c r="S70" s="120" t="e">
        <f t="shared" si="27"/>
        <v>#DIV/0!</v>
      </c>
      <c r="T70" s="116">
        <v>28</v>
      </c>
      <c r="U70" s="115">
        <f>Eingabe2018!F80</f>
        <v>24</v>
      </c>
      <c r="V70" s="121">
        <f t="shared" si="28"/>
        <v>-4</v>
      </c>
      <c r="W70" s="120">
        <f t="shared" si="29"/>
        <v>-0.1428571428571429</v>
      </c>
      <c r="X70" s="114">
        <v>13</v>
      </c>
      <c r="Y70" s="123">
        <f t="shared" si="30"/>
        <v>0.4642857142857143</v>
      </c>
      <c r="Z70" s="115">
        <f>Eingabe2018!G80</f>
        <v>13</v>
      </c>
      <c r="AA70" s="129">
        <f t="shared" si="31"/>
        <v>0.54166666666666663</v>
      </c>
      <c r="AB70" s="116">
        <v>15</v>
      </c>
      <c r="AC70" s="123">
        <f t="shared" si="32"/>
        <v>0.5357142857142857</v>
      </c>
      <c r="AD70" s="115">
        <f>Eingabe2018!H80</f>
        <v>11</v>
      </c>
      <c r="AE70" s="123">
        <f t="shared" si="33"/>
        <v>0.45833333333333331</v>
      </c>
      <c r="AF70" s="114">
        <v>0</v>
      </c>
      <c r="AG70" s="123">
        <f t="shared" si="34"/>
        <v>0</v>
      </c>
      <c r="AH70" s="115">
        <f>Eingabe2018!I80</f>
        <v>0</v>
      </c>
      <c r="AI70" s="187">
        <f t="shared" si="35"/>
        <v>0</v>
      </c>
      <c r="AJ70" s="119">
        <v>0</v>
      </c>
      <c r="AK70" s="123">
        <f t="shared" si="36"/>
        <v>0</v>
      </c>
      <c r="AL70" s="115">
        <f>Eingabe2018!J80</f>
        <v>0</v>
      </c>
      <c r="AM70" s="129">
        <f t="shared" si="37"/>
        <v>0</v>
      </c>
    </row>
    <row r="71" spans="2:39" x14ac:dyDescent="0.3">
      <c r="B71" s="111" t="s">
        <v>160</v>
      </c>
      <c r="C71" s="185">
        <v>10617</v>
      </c>
      <c r="D71" s="113" t="s">
        <v>146</v>
      </c>
      <c r="E71" s="114">
        <v>109</v>
      </c>
      <c r="F71" s="115">
        <f>Eingabe2018!C81</f>
        <v>95</v>
      </c>
      <c r="G71" s="121">
        <f t="shared" si="19"/>
        <v>-14</v>
      </c>
      <c r="H71" s="120">
        <f t="shared" si="20"/>
        <v>-0.12844036697247707</v>
      </c>
      <c r="I71" s="116">
        <v>54</v>
      </c>
      <c r="J71" s="115">
        <f>Eingabe2018!D81</f>
        <v>56</v>
      </c>
      <c r="K71" s="121">
        <f t="shared" si="21"/>
        <v>2</v>
      </c>
      <c r="L71" s="120">
        <f t="shared" si="22"/>
        <v>3.7037037037036979E-2</v>
      </c>
      <c r="M71" s="122">
        <f t="shared" si="23"/>
        <v>0.49541284403669728</v>
      </c>
      <c r="N71" s="123">
        <f t="shared" si="24"/>
        <v>0.58947368421052626</v>
      </c>
      <c r="O71" s="103">
        <f t="shared" si="25"/>
        <v>9.4060840173828986E-2</v>
      </c>
      <c r="P71" s="114">
        <v>0</v>
      </c>
      <c r="Q71" s="115">
        <f>Eingabe2018!E81</f>
        <v>0</v>
      </c>
      <c r="R71" s="121">
        <f t="shared" si="26"/>
        <v>0</v>
      </c>
      <c r="S71" s="120" t="e">
        <f t="shared" si="27"/>
        <v>#DIV/0!</v>
      </c>
      <c r="T71" s="116">
        <v>54</v>
      </c>
      <c r="U71" s="115">
        <f>Eingabe2018!F81</f>
        <v>56</v>
      </c>
      <c r="V71" s="121">
        <f t="shared" si="28"/>
        <v>2</v>
      </c>
      <c r="W71" s="120">
        <f t="shared" si="29"/>
        <v>3.7037037037036979E-2</v>
      </c>
      <c r="X71" s="114">
        <v>46</v>
      </c>
      <c r="Y71" s="123">
        <f t="shared" si="30"/>
        <v>0.85185185185185186</v>
      </c>
      <c r="Z71" s="115">
        <f>Eingabe2018!G81</f>
        <v>39</v>
      </c>
      <c r="AA71" s="129">
        <f t="shared" si="31"/>
        <v>0.6964285714285714</v>
      </c>
      <c r="AB71" s="116">
        <v>8</v>
      </c>
      <c r="AC71" s="123">
        <f t="shared" si="32"/>
        <v>0.14814814814814814</v>
      </c>
      <c r="AD71" s="115">
        <f>Eingabe2018!H81</f>
        <v>16</v>
      </c>
      <c r="AE71" s="123">
        <f t="shared" si="33"/>
        <v>0.2857142857142857</v>
      </c>
      <c r="AF71" s="114">
        <v>0</v>
      </c>
      <c r="AG71" s="123">
        <f t="shared" si="34"/>
        <v>0</v>
      </c>
      <c r="AH71" s="115">
        <f>Eingabe2018!I81</f>
        <v>1</v>
      </c>
      <c r="AI71" s="187">
        <f t="shared" si="35"/>
        <v>1.7857142857142856E-2</v>
      </c>
      <c r="AJ71" s="119">
        <v>0</v>
      </c>
      <c r="AK71" s="123">
        <f t="shared" si="36"/>
        <v>0</v>
      </c>
      <c r="AL71" s="115">
        <f>Eingabe2018!J81</f>
        <v>0</v>
      </c>
      <c r="AM71" s="129">
        <f t="shared" si="37"/>
        <v>0</v>
      </c>
    </row>
    <row r="72" spans="2:39" x14ac:dyDescent="0.3">
      <c r="B72" s="111" t="s">
        <v>160</v>
      </c>
      <c r="C72" s="185">
        <v>10601</v>
      </c>
      <c r="D72" s="113" t="s">
        <v>148</v>
      </c>
      <c r="E72" s="114">
        <v>114</v>
      </c>
      <c r="F72" s="115">
        <f>Eingabe2018!C82</f>
        <v>104</v>
      </c>
      <c r="G72" s="121">
        <f t="shared" si="19"/>
        <v>-10</v>
      </c>
      <c r="H72" s="120">
        <f t="shared" si="20"/>
        <v>-8.7719298245614086E-2</v>
      </c>
      <c r="I72" s="116">
        <v>61</v>
      </c>
      <c r="J72" s="115">
        <f>Eingabe2018!D82</f>
        <v>65</v>
      </c>
      <c r="K72" s="121">
        <f t="shared" si="21"/>
        <v>4</v>
      </c>
      <c r="L72" s="120">
        <f t="shared" si="22"/>
        <v>6.5573770491803351E-2</v>
      </c>
      <c r="M72" s="122">
        <f t="shared" si="23"/>
        <v>0.53508771929824561</v>
      </c>
      <c r="N72" s="123">
        <f t="shared" si="24"/>
        <v>0.625</v>
      </c>
      <c r="O72" s="103">
        <f t="shared" si="25"/>
        <v>8.9912280701754388E-2</v>
      </c>
      <c r="P72" s="114">
        <v>0</v>
      </c>
      <c r="Q72" s="115">
        <f>Eingabe2018!E82</f>
        <v>0</v>
      </c>
      <c r="R72" s="121">
        <f t="shared" si="26"/>
        <v>0</v>
      </c>
      <c r="S72" s="120" t="e">
        <f t="shared" si="27"/>
        <v>#DIV/0!</v>
      </c>
      <c r="T72" s="116">
        <v>61</v>
      </c>
      <c r="U72" s="115">
        <f>Eingabe2018!F82</f>
        <v>65</v>
      </c>
      <c r="V72" s="121">
        <f t="shared" si="28"/>
        <v>4</v>
      </c>
      <c r="W72" s="120">
        <f t="shared" si="29"/>
        <v>6.5573770491803351E-2</v>
      </c>
      <c r="X72" s="114">
        <v>46</v>
      </c>
      <c r="Y72" s="123">
        <f t="shared" si="30"/>
        <v>0.75409836065573765</v>
      </c>
      <c r="Z72" s="115">
        <f>Eingabe2018!G82</f>
        <v>52</v>
      </c>
      <c r="AA72" s="129">
        <f t="shared" si="31"/>
        <v>0.8</v>
      </c>
      <c r="AB72" s="116">
        <v>15</v>
      </c>
      <c r="AC72" s="123">
        <f t="shared" si="32"/>
        <v>0.24590163934426229</v>
      </c>
      <c r="AD72" s="115">
        <f>Eingabe2018!H82</f>
        <v>12</v>
      </c>
      <c r="AE72" s="123">
        <f t="shared" si="33"/>
        <v>0.18461538461538463</v>
      </c>
      <c r="AF72" s="114">
        <v>0</v>
      </c>
      <c r="AG72" s="123">
        <f t="shared" si="34"/>
        <v>0</v>
      </c>
      <c r="AH72" s="115">
        <f>Eingabe2018!I82</f>
        <v>1</v>
      </c>
      <c r="AI72" s="187">
        <f t="shared" si="35"/>
        <v>1.5384615384615385E-2</v>
      </c>
      <c r="AJ72" s="119">
        <v>0</v>
      </c>
      <c r="AK72" s="123">
        <f t="shared" si="36"/>
        <v>0</v>
      </c>
      <c r="AL72" s="115">
        <f>Eingabe2018!J82</f>
        <v>0</v>
      </c>
      <c r="AM72" s="129">
        <f t="shared" si="37"/>
        <v>0</v>
      </c>
    </row>
    <row r="73" spans="2:39" x14ac:dyDescent="0.3">
      <c r="B73" s="111" t="s">
        <v>160</v>
      </c>
      <c r="C73" s="185">
        <v>10602</v>
      </c>
      <c r="D73" s="113" t="s">
        <v>150</v>
      </c>
      <c r="E73" s="114">
        <v>466</v>
      </c>
      <c r="F73" s="115">
        <f>Eingabe2018!C83</f>
        <v>441</v>
      </c>
      <c r="G73" s="121">
        <f t="shared" si="19"/>
        <v>-25</v>
      </c>
      <c r="H73" s="120">
        <f t="shared" si="20"/>
        <v>-5.3648068669527871E-2</v>
      </c>
      <c r="I73" s="116">
        <v>88</v>
      </c>
      <c r="J73" s="115">
        <f>Eingabe2018!D83</f>
        <v>108</v>
      </c>
      <c r="K73" s="121">
        <f t="shared" si="21"/>
        <v>20</v>
      </c>
      <c r="L73" s="120">
        <f t="shared" si="22"/>
        <v>0.22727272727272729</v>
      </c>
      <c r="M73" s="122">
        <f t="shared" si="23"/>
        <v>0.18884120171673821</v>
      </c>
      <c r="N73" s="123">
        <f t="shared" si="24"/>
        <v>0.24489795918367346</v>
      </c>
      <c r="O73" s="103">
        <f t="shared" si="25"/>
        <v>5.6056757466935253E-2</v>
      </c>
      <c r="P73" s="114">
        <v>2</v>
      </c>
      <c r="Q73" s="115">
        <f>Eingabe2018!E83</f>
        <v>2</v>
      </c>
      <c r="R73" s="121">
        <f t="shared" si="26"/>
        <v>0</v>
      </c>
      <c r="S73" s="120">
        <f t="shared" si="27"/>
        <v>0</v>
      </c>
      <c r="T73" s="116">
        <v>86</v>
      </c>
      <c r="U73" s="115">
        <f>Eingabe2018!F83</f>
        <v>106</v>
      </c>
      <c r="V73" s="121">
        <f t="shared" si="28"/>
        <v>20</v>
      </c>
      <c r="W73" s="120">
        <f t="shared" si="29"/>
        <v>0.23255813953488369</v>
      </c>
      <c r="X73" s="114">
        <v>64</v>
      </c>
      <c r="Y73" s="123">
        <f t="shared" si="30"/>
        <v>0.7441860465116279</v>
      </c>
      <c r="Z73" s="115">
        <f>Eingabe2018!G83</f>
        <v>75</v>
      </c>
      <c r="AA73" s="129">
        <f t="shared" si="31"/>
        <v>0.70754716981132071</v>
      </c>
      <c r="AB73" s="116">
        <v>22</v>
      </c>
      <c r="AC73" s="123">
        <f t="shared" si="32"/>
        <v>0.2558139534883721</v>
      </c>
      <c r="AD73" s="115">
        <f>Eingabe2018!H83</f>
        <v>23</v>
      </c>
      <c r="AE73" s="123">
        <f t="shared" si="33"/>
        <v>0.21698113207547171</v>
      </c>
      <c r="AF73" s="114">
        <v>0</v>
      </c>
      <c r="AG73" s="123">
        <f t="shared" si="34"/>
        <v>0</v>
      </c>
      <c r="AH73" s="115">
        <f>Eingabe2018!I83</f>
        <v>8</v>
      </c>
      <c r="AI73" s="187">
        <f t="shared" si="35"/>
        <v>7.5471698113207544E-2</v>
      </c>
      <c r="AJ73" s="119">
        <v>0</v>
      </c>
      <c r="AK73" s="123">
        <f t="shared" si="36"/>
        <v>0</v>
      </c>
      <c r="AL73" s="115">
        <f>Eingabe2018!J83</f>
        <v>0</v>
      </c>
      <c r="AM73" s="129">
        <f t="shared" si="37"/>
        <v>0</v>
      </c>
    </row>
    <row r="74" spans="2:39" x14ac:dyDescent="0.3">
      <c r="B74" s="111" t="s">
        <v>160</v>
      </c>
      <c r="C74" s="185">
        <v>10603</v>
      </c>
      <c r="D74" s="113" t="s">
        <v>152</v>
      </c>
      <c r="E74" s="114">
        <v>55</v>
      </c>
      <c r="F74" s="115">
        <f>Eingabe2018!C84</f>
        <v>40</v>
      </c>
      <c r="G74" s="121">
        <f t="shared" si="19"/>
        <v>-15</v>
      </c>
      <c r="H74" s="120">
        <f t="shared" si="20"/>
        <v>-0.27272727272727271</v>
      </c>
      <c r="I74" s="116">
        <v>38</v>
      </c>
      <c r="J74" s="115">
        <f>Eingabe2018!D84</f>
        <v>24</v>
      </c>
      <c r="K74" s="121">
        <f t="shared" si="21"/>
        <v>-14</v>
      </c>
      <c r="L74" s="120">
        <f t="shared" si="22"/>
        <v>-0.36842105263157898</v>
      </c>
      <c r="M74" s="122">
        <f t="shared" si="23"/>
        <v>0.69090909090909092</v>
      </c>
      <c r="N74" s="123">
        <f t="shared" si="24"/>
        <v>0.6</v>
      </c>
      <c r="O74" s="103">
        <f t="shared" si="25"/>
        <v>-9.0909090909090939E-2</v>
      </c>
      <c r="P74" s="114">
        <v>0</v>
      </c>
      <c r="Q74" s="115">
        <f>Eingabe2018!E84</f>
        <v>0</v>
      </c>
      <c r="R74" s="121">
        <f t="shared" si="26"/>
        <v>0</v>
      </c>
      <c r="S74" s="120" t="e">
        <f t="shared" si="27"/>
        <v>#DIV/0!</v>
      </c>
      <c r="T74" s="116">
        <v>38</v>
      </c>
      <c r="U74" s="115">
        <f>Eingabe2018!F84</f>
        <v>24</v>
      </c>
      <c r="V74" s="121">
        <f t="shared" si="28"/>
        <v>-14</v>
      </c>
      <c r="W74" s="120">
        <f t="shared" si="29"/>
        <v>-0.36842105263157898</v>
      </c>
      <c r="X74" s="114">
        <v>17</v>
      </c>
      <c r="Y74" s="123">
        <f t="shared" si="30"/>
        <v>0.44736842105263158</v>
      </c>
      <c r="Z74" s="115">
        <f>Eingabe2018!G84</f>
        <v>14</v>
      </c>
      <c r="AA74" s="129">
        <f t="shared" si="31"/>
        <v>0.58333333333333337</v>
      </c>
      <c r="AB74" s="116">
        <v>21</v>
      </c>
      <c r="AC74" s="123">
        <f t="shared" si="32"/>
        <v>0.55263157894736847</v>
      </c>
      <c r="AD74" s="115">
        <f>Eingabe2018!H84</f>
        <v>10</v>
      </c>
      <c r="AE74" s="123">
        <f t="shared" si="33"/>
        <v>0.41666666666666669</v>
      </c>
      <c r="AF74" s="114">
        <v>0</v>
      </c>
      <c r="AG74" s="123">
        <f t="shared" si="34"/>
        <v>0</v>
      </c>
      <c r="AH74" s="115">
        <f>Eingabe2018!I84</f>
        <v>0</v>
      </c>
      <c r="AI74" s="187">
        <f t="shared" si="35"/>
        <v>0</v>
      </c>
      <c r="AJ74" s="119">
        <v>0</v>
      </c>
      <c r="AK74" s="123">
        <f t="shared" si="36"/>
        <v>0</v>
      </c>
      <c r="AL74" s="115">
        <f>Eingabe2018!J84</f>
        <v>0</v>
      </c>
      <c r="AM74" s="129">
        <f t="shared" si="37"/>
        <v>0</v>
      </c>
    </row>
    <row r="75" spans="2:39" x14ac:dyDescent="0.3">
      <c r="B75" s="111" t="s">
        <v>160</v>
      </c>
      <c r="C75" s="185">
        <v>10619</v>
      </c>
      <c r="D75" s="113" t="s">
        <v>154</v>
      </c>
      <c r="E75" s="114">
        <v>140</v>
      </c>
      <c r="F75" s="115">
        <f>Eingabe2018!C85</f>
        <v>141</v>
      </c>
      <c r="G75" s="121">
        <f t="shared" si="19"/>
        <v>1</v>
      </c>
      <c r="H75" s="120">
        <f t="shared" si="20"/>
        <v>7.1428571428571175E-3</v>
      </c>
      <c r="I75" s="116">
        <v>76</v>
      </c>
      <c r="J75" s="115">
        <f>Eingabe2018!D85</f>
        <v>77</v>
      </c>
      <c r="K75" s="121">
        <f t="shared" si="21"/>
        <v>1</v>
      </c>
      <c r="L75" s="120">
        <f t="shared" si="22"/>
        <v>1.3157894736842035E-2</v>
      </c>
      <c r="M75" s="122">
        <f t="shared" si="23"/>
        <v>0.54285714285714282</v>
      </c>
      <c r="N75" s="123">
        <f t="shared" si="24"/>
        <v>0.54609929078014185</v>
      </c>
      <c r="O75" s="103">
        <f t="shared" si="25"/>
        <v>3.2421479229990391E-3</v>
      </c>
      <c r="P75" s="114">
        <v>0</v>
      </c>
      <c r="Q75" s="115">
        <f>Eingabe2018!E85</f>
        <v>1</v>
      </c>
      <c r="R75" s="121">
        <f t="shared" si="26"/>
        <v>1</v>
      </c>
      <c r="S75" s="120" t="e">
        <f t="shared" si="27"/>
        <v>#DIV/0!</v>
      </c>
      <c r="T75" s="116">
        <v>76</v>
      </c>
      <c r="U75" s="115">
        <f>Eingabe2018!F85</f>
        <v>76</v>
      </c>
      <c r="V75" s="121">
        <f t="shared" si="28"/>
        <v>0</v>
      </c>
      <c r="W75" s="120">
        <f t="shared" si="29"/>
        <v>0</v>
      </c>
      <c r="X75" s="114">
        <v>61</v>
      </c>
      <c r="Y75" s="123">
        <f t="shared" si="30"/>
        <v>0.80263157894736847</v>
      </c>
      <c r="Z75" s="115">
        <f>Eingabe2018!G85</f>
        <v>66</v>
      </c>
      <c r="AA75" s="129">
        <f t="shared" si="31"/>
        <v>0.86842105263157898</v>
      </c>
      <c r="AB75" s="116">
        <v>15</v>
      </c>
      <c r="AC75" s="123">
        <f t="shared" si="32"/>
        <v>0.19736842105263158</v>
      </c>
      <c r="AD75" s="115">
        <f>Eingabe2018!H85</f>
        <v>10</v>
      </c>
      <c r="AE75" s="123">
        <f t="shared" si="33"/>
        <v>0.13157894736842105</v>
      </c>
      <c r="AF75" s="114">
        <v>0</v>
      </c>
      <c r="AG75" s="123">
        <f t="shared" si="34"/>
        <v>0</v>
      </c>
      <c r="AH75" s="115">
        <f>Eingabe2018!I85</f>
        <v>0</v>
      </c>
      <c r="AI75" s="187">
        <f t="shared" si="35"/>
        <v>0</v>
      </c>
      <c r="AJ75" s="119">
        <v>0</v>
      </c>
      <c r="AK75" s="123">
        <f t="shared" si="36"/>
        <v>0</v>
      </c>
      <c r="AL75" s="115">
        <f>Eingabe2018!J85</f>
        <v>0</v>
      </c>
      <c r="AM75" s="129">
        <f t="shared" si="37"/>
        <v>0</v>
      </c>
    </row>
    <row r="76" spans="2:39" x14ac:dyDescent="0.3">
      <c r="B76" s="111" t="s">
        <v>160</v>
      </c>
      <c r="C76" s="185">
        <v>10604</v>
      </c>
      <c r="D76" s="113" t="s">
        <v>156</v>
      </c>
      <c r="E76" s="114">
        <v>242</v>
      </c>
      <c r="F76" s="115">
        <f>Eingabe2018!C86</f>
        <v>229</v>
      </c>
      <c r="G76" s="121">
        <f t="shared" si="19"/>
        <v>-13</v>
      </c>
      <c r="H76" s="120">
        <f t="shared" si="20"/>
        <v>-5.3719008264462853E-2</v>
      </c>
      <c r="I76" s="116">
        <v>88</v>
      </c>
      <c r="J76" s="115">
        <f>Eingabe2018!D86</f>
        <v>85</v>
      </c>
      <c r="K76" s="121">
        <f t="shared" si="21"/>
        <v>-3</v>
      </c>
      <c r="L76" s="120">
        <f t="shared" si="22"/>
        <v>-3.4090909090909061E-2</v>
      </c>
      <c r="M76" s="122">
        <f t="shared" si="23"/>
        <v>0.36363636363636365</v>
      </c>
      <c r="N76" s="123">
        <f t="shared" si="24"/>
        <v>0.37117903930131002</v>
      </c>
      <c r="O76" s="103">
        <f t="shared" si="25"/>
        <v>7.5426756649463744E-3</v>
      </c>
      <c r="P76" s="114">
        <v>2</v>
      </c>
      <c r="Q76" s="115">
        <f>Eingabe2018!E86</f>
        <v>0</v>
      </c>
      <c r="R76" s="121">
        <f t="shared" si="26"/>
        <v>-2</v>
      </c>
      <c r="S76" s="120">
        <f t="shared" si="27"/>
        <v>-1</v>
      </c>
      <c r="T76" s="116">
        <v>86</v>
      </c>
      <c r="U76" s="115">
        <f>Eingabe2018!F86</f>
        <v>85</v>
      </c>
      <c r="V76" s="121">
        <f t="shared" si="28"/>
        <v>-1</v>
      </c>
      <c r="W76" s="120">
        <f t="shared" si="29"/>
        <v>-1.1627906976744207E-2</v>
      </c>
      <c r="X76" s="114">
        <v>52</v>
      </c>
      <c r="Y76" s="123">
        <f t="shared" si="30"/>
        <v>0.60465116279069764</v>
      </c>
      <c r="Z76" s="115">
        <f>Eingabe2018!G86</f>
        <v>55</v>
      </c>
      <c r="AA76" s="129">
        <f t="shared" si="31"/>
        <v>0.6470588235294118</v>
      </c>
      <c r="AB76" s="116">
        <v>34</v>
      </c>
      <c r="AC76" s="123">
        <f t="shared" si="32"/>
        <v>0.39534883720930231</v>
      </c>
      <c r="AD76" s="115">
        <f>Eingabe2018!H86</f>
        <v>20</v>
      </c>
      <c r="AE76" s="123">
        <f t="shared" si="33"/>
        <v>0.23529411764705882</v>
      </c>
      <c r="AF76" s="114">
        <v>0</v>
      </c>
      <c r="AG76" s="123">
        <f t="shared" si="34"/>
        <v>0</v>
      </c>
      <c r="AH76" s="115">
        <f>Eingabe2018!I86</f>
        <v>10</v>
      </c>
      <c r="AI76" s="187">
        <f t="shared" si="35"/>
        <v>0.11764705882352941</v>
      </c>
      <c r="AJ76" s="119">
        <v>0</v>
      </c>
      <c r="AK76" s="123">
        <f t="shared" si="36"/>
        <v>0</v>
      </c>
      <c r="AL76" s="115">
        <f>Eingabe2018!J86</f>
        <v>0</v>
      </c>
      <c r="AM76" s="129">
        <f t="shared" si="37"/>
        <v>0</v>
      </c>
    </row>
    <row r="77" spans="2:39" x14ac:dyDescent="0.3">
      <c r="B77" s="111" t="s">
        <v>160</v>
      </c>
      <c r="C77" s="185">
        <v>10605</v>
      </c>
      <c r="D77" s="113" t="s">
        <v>158</v>
      </c>
      <c r="E77" s="114">
        <v>404</v>
      </c>
      <c r="F77" s="115">
        <f>Eingabe2018!C87</f>
        <v>388</v>
      </c>
      <c r="G77" s="121">
        <f t="shared" si="19"/>
        <v>-16</v>
      </c>
      <c r="H77" s="120">
        <f t="shared" si="20"/>
        <v>-3.9603960396039639E-2</v>
      </c>
      <c r="I77" s="116">
        <v>116</v>
      </c>
      <c r="J77" s="115">
        <f>Eingabe2018!D87</f>
        <v>120</v>
      </c>
      <c r="K77" s="121">
        <f t="shared" si="21"/>
        <v>4</v>
      </c>
      <c r="L77" s="120">
        <f t="shared" si="22"/>
        <v>3.4482758620689724E-2</v>
      </c>
      <c r="M77" s="122">
        <f t="shared" si="23"/>
        <v>0.28712871287128711</v>
      </c>
      <c r="N77" s="123">
        <f t="shared" si="24"/>
        <v>0.30927835051546393</v>
      </c>
      <c r="O77" s="103">
        <f t="shared" si="25"/>
        <v>2.2149637644176823E-2</v>
      </c>
      <c r="P77" s="114">
        <v>0</v>
      </c>
      <c r="Q77" s="115">
        <f>Eingabe2018!E87</f>
        <v>0</v>
      </c>
      <c r="R77" s="121">
        <f t="shared" si="26"/>
        <v>0</v>
      </c>
      <c r="S77" s="120" t="e">
        <f t="shared" si="27"/>
        <v>#DIV/0!</v>
      </c>
      <c r="T77" s="116">
        <v>116</v>
      </c>
      <c r="U77" s="115">
        <f>Eingabe2018!F87</f>
        <v>120</v>
      </c>
      <c r="V77" s="121">
        <f t="shared" si="28"/>
        <v>4</v>
      </c>
      <c r="W77" s="120">
        <f t="shared" si="29"/>
        <v>3.4482758620689724E-2</v>
      </c>
      <c r="X77" s="114">
        <v>98</v>
      </c>
      <c r="Y77" s="123">
        <f t="shared" si="30"/>
        <v>0.84482758620689657</v>
      </c>
      <c r="Z77" s="115">
        <f>Eingabe2018!G87</f>
        <v>88</v>
      </c>
      <c r="AA77" s="129">
        <f t="shared" si="31"/>
        <v>0.73333333333333328</v>
      </c>
      <c r="AB77" s="116">
        <v>18</v>
      </c>
      <c r="AC77" s="123">
        <f t="shared" si="32"/>
        <v>0.15517241379310345</v>
      </c>
      <c r="AD77" s="115">
        <f>Eingabe2018!H87</f>
        <v>27</v>
      </c>
      <c r="AE77" s="123">
        <f t="shared" si="33"/>
        <v>0.22500000000000001</v>
      </c>
      <c r="AF77" s="114">
        <v>0</v>
      </c>
      <c r="AG77" s="123">
        <f t="shared" si="34"/>
        <v>0</v>
      </c>
      <c r="AH77" s="115">
        <f>Eingabe2018!I87</f>
        <v>5</v>
      </c>
      <c r="AI77" s="187">
        <f t="shared" si="35"/>
        <v>4.1666666666666664E-2</v>
      </c>
      <c r="AJ77" s="119">
        <v>0</v>
      </c>
      <c r="AK77" s="123">
        <f t="shared" si="36"/>
        <v>0</v>
      </c>
      <c r="AL77" s="115">
        <f>Eingabe2018!J87</f>
        <v>0</v>
      </c>
      <c r="AM77" s="129">
        <f t="shared" si="37"/>
        <v>0</v>
      </c>
    </row>
    <row r="78" spans="2:39" x14ac:dyDescent="0.3">
      <c r="B78" s="111" t="s">
        <v>160</v>
      </c>
      <c r="C78" s="185">
        <v>10606</v>
      </c>
      <c r="D78" s="113" t="s">
        <v>160</v>
      </c>
      <c r="E78" s="114">
        <v>605</v>
      </c>
      <c r="F78" s="115">
        <f>Eingabe2018!C88</f>
        <v>616</v>
      </c>
      <c r="G78" s="121">
        <f t="shared" si="19"/>
        <v>11</v>
      </c>
      <c r="H78" s="120">
        <f t="shared" si="20"/>
        <v>1.8181818181818077E-2</v>
      </c>
      <c r="I78" s="116">
        <v>155</v>
      </c>
      <c r="J78" s="115">
        <f>Eingabe2018!D88</f>
        <v>160</v>
      </c>
      <c r="K78" s="121">
        <f t="shared" si="21"/>
        <v>5</v>
      </c>
      <c r="L78" s="120">
        <f t="shared" si="22"/>
        <v>3.2258064516129004E-2</v>
      </c>
      <c r="M78" s="122">
        <f t="shared" si="23"/>
        <v>0.256198347107438</v>
      </c>
      <c r="N78" s="123">
        <f t="shared" si="24"/>
        <v>0.25974025974025972</v>
      </c>
      <c r="O78" s="103">
        <f t="shared" si="25"/>
        <v>3.5419126328217199E-3</v>
      </c>
      <c r="P78" s="114">
        <v>2</v>
      </c>
      <c r="Q78" s="115">
        <f>Eingabe2018!E88</f>
        <v>2</v>
      </c>
      <c r="R78" s="121">
        <f t="shared" si="26"/>
        <v>0</v>
      </c>
      <c r="S78" s="120">
        <f t="shared" si="27"/>
        <v>0</v>
      </c>
      <c r="T78" s="116">
        <v>153</v>
      </c>
      <c r="U78" s="115">
        <f>Eingabe2018!F88</f>
        <v>158</v>
      </c>
      <c r="V78" s="121">
        <f t="shared" si="28"/>
        <v>5</v>
      </c>
      <c r="W78" s="120">
        <f t="shared" si="29"/>
        <v>3.2679738562091609E-2</v>
      </c>
      <c r="X78" s="114">
        <v>131</v>
      </c>
      <c r="Y78" s="123">
        <f t="shared" si="30"/>
        <v>0.85620915032679734</v>
      </c>
      <c r="Z78" s="115">
        <f>Eingabe2018!G88</f>
        <v>134</v>
      </c>
      <c r="AA78" s="129">
        <f t="shared" si="31"/>
        <v>0.84810126582278478</v>
      </c>
      <c r="AB78" s="116">
        <v>22</v>
      </c>
      <c r="AC78" s="123">
        <f t="shared" si="32"/>
        <v>0.1437908496732026</v>
      </c>
      <c r="AD78" s="115">
        <f>Eingabe2018!H88</f>
        <v>24</v>
      </c>
      <c r="AE78" s="123">
        <f t="shared" si="33"/>
        <v>0.15189873417721519</v>
      </c>
      <c r="AF78" s="114">
        <v>0</v>
      </c>
      <c r="AG78" s="123">
        <f t="shared" si="34"/>
        <v>0</v>
      </c>
      <c r="AH78" s="115">
        <f>Eingabe2018!I88</f>
        <v>0</v>
      </c>
      <c r="AI78" s="187">
        <f t="shared" si="35"/>
        <v>0</v>
      </c>
      <c r="AJ78" s="119">
        <v>0</v>
      </c>
      <c r="AK78" s="123">
        <f t="shared" si="36"/>
        <v>0</v>
      </c>
      <c r="AL78" s="115">
        <f>Eingabe2018!J88</f>
        <v>0</v>
      </c>
      <c r="AM78" s="129">
        <f t="shared" si="37"/>
        <v>0</v>
      </c>
    </row>
    <row r="79" spans="2:39" x14ac:dyDescent="0.3">
      <c r="B79" s="111" t="s">
        <v>160</v>
      </c>
      <c r="C79" s="185">
        <v>10607</v>
      </c>
      <c r="D79" s="113" t="s">
        <v>162</v>
      </c>
      <c r="E79" s="114">
        <v>163</v>
      </c>
      <c r="F79" s="115">
        <f>Eingabe2018!C89</f>
        <v>167</v>
      </c>
      <c r="G79" s="121">
        <f t="shared" si="19"/>
        <v>4</v>
      </c>
      <c r="H79" s="120">
        <f t="shared" si="20"/>
        <v>2.4539877300613577E-2</v>
      </c>
      <c r="I79" s="116">
        <v>59</v>
      </c>
      <c r="J79" s="115">
        <f>Eingabe2018!D89</f>
        <v>57</v>
      </c>
      <c r="K79" s="121">
        <f t="shared" si="21"/>
        <v>-2</v>
      </c>
      <c r="L79" s="120">
        <f t="shared" si="22"/>
        <v>-3.3898305084745783E-2</v>
      </c>
      <c r="M79" s="122">
        <f t="shared" si="23"/>
        <v>0.3619631901840491</v>
      </c>
      <c r="N79" s="123">
        <f t="shared" si="24"/>
        <v>0.3413173652694611</v>
      </c>
      <c r="O79" s="103">
        <f t="shared" si="25"/>
        <v>-2.0645824914587996E-2</v>
      </c>
      <c r="P79" s="114">
        <v>0</v>
      </c>
      <c r="Q79" s="115">
        <f>Eingabe2018!E89</f>
        <v>0</v>
      </c>
      <c r="R79" s="121">
        <f t="shared" si="26"/>
        <v>0</v>
      </c>
      <c r="S79" s="120" t="e">
        <f t="shared" si="27"/>
        <v>#DIV/0!</v>
      </c>
      <c r="T79" s="116">
        <v>59</v>
      </c>
      <c r="U79" s="115">
        <f>Eingabe2018!F89</f>
        <v>57</v>
      </c>
      <c r="V79" s="121">
        <f t="shared" si="28"/>
        <v>-2</v>
      </c>
      <c r="W79" s="120">
        <f t="shared" si="29"/>
        <v>-3.3898305084745783E-2</v>
      </c>
      <c r="X79" s="114">
        <v>45</v>
      </c>
      <c r="Y79" s="123">
        <f t="shared" si="30"/>
        <v>0.76271186440677963</v>
      </c>
      <c r="Z79" s="115">
        <f>Eingabe2018!G89</f>
        <v>50</v>
      </c>
      <c r="AA79" s="129">
        <f t="shared" si="31"/>
        <v>0.8771929824561403</v>
      </c>
      <c r="AB79" s="116">
        <v>14</v>
      </c>
      <c r="AC79" s="123">
        <f t="shared" si="32"/>
        <v>0.23728813559322035</v>
      </c>
      <c r="AD79" s="115">
        <f>Eingabe2018!H89</f>
        <v>6</v>
      </c>
      <c r="AE79" s="123">
        <f t="shared" si="33"/>
        <v>0.10526315789473684</v>
      </c>
      <c r="AF79" s="114">
        <v>0</v>
      </c>
      <c r="AG79" s="123">
        <f t="shared" si="34"/>
        <v>0</v>
      </c>
      <c r="AH79" s="115">
        <f>Eingabe2018!I89</f>
        <v>1</v>
      </c>
      <c r="AI79" s="187">
        <f t="shared" si="35"/>
        <v>1.7543859649122806E-2</v>
      </c>
      <c r="AJ79" s="119">
        <v>0</v>
      </c>
      <c r="AK79" s="123">
        <f t="shared" si="36"/>
        <v>0</v>
      </c>
      <c r="AL79" s="115">
        <f>Eingabe2018!J89</f>
        <v>0</v>
      </c>
      <c r="AM79" s="129">
        <f t="shared" si="37"/>
        <v>0</v>
      </c>
    </row>
    <row r="80" spans="2:39" x14ac:dyDescent="0.3">
      <c r="B80" s="111" t="s">
        <v>160</v>
      </c>
      <c r="C80" s="185">
        <v>10608</v>
      </c>
      <c r="D80" s="113" t="s">
        <v>164</v>
      </c>
      <c r="E80" s="114">
        <v>168</v>
      </c>
      <c r="F80" s="115">
        <f>Eingabe2018!C90</f>
        <v>149</v>
      </c>
      <c r="G80" s="121">
        <f t="shared" si="19"/>
        <v>-19</v>
      </c>
      <c r="H80" s="120">
        <f t="shared" si="20"/>
        <v>-0.11309523809523814</v>
      </c>
      <c r="I80" s="116">
        <v>53</v>
      </c>
      <c r="J80" s="115">
        <f>Eingabe2018!D90</f>
        <v>65</v>
      </c>
      <c r="K80" s="121">
        <f t="shared" si="21"/>
        <v>12</v>
      </c>
      <c r="L80" s="120">
        <f t="shared" si="22"/>
        <v>0.22641509433962259</v>
      </c>
      <c r="M80" s="122">
        <f t="shared" si="23"/>
        <v>0.31547619047619047</v>
      </c>
      <c r="N80" s="123">
        <f t="shared" si="24"/>
        <v>0.43624161073825501</v>
      </c>
      <c r="O80" s="103">
        <f t="shared" si="25"/>
        <v>0.12076542026206455</v>
      </c>
      <c r="P80" s="114">
        <v>2</v>
      </c>
      <c r="Q80" s="115">
        <f>Eingabe2018!E90</f>
        <v>1</v>
      </c>
      <c r="R80" s="121">
        <f t="shared" si="26"/>
        <v>-1</v>
      </c>
      <c r="S80" s="120">
        <f t="shared" si="27"/>
        <v>-0.5</v>
      </c>
      <c r="T80" s="116">
        <v>51</v>
      </c>
      <c r="U80" s="115">
        <f>Eingabe2018!F90</f>
        <v>64</v>
      </c>
      <c r="V80" s="121">
        <f t="shared" si="28"/>
        <v>13</v>
      </c>
      <c r="W80" s="120">
        <f t="shared" si="29"/>
        <v>0.25490196078431371</v>
      </c>
      <c r="X80" s="114">
        <v>36</v>
      </c>
      <c r="Y80" s="123">
        <f t="shared" si="30"/>
        <v>0.70588235294117652</v>
      </c>
      <c r="Z80" s="115">
        <f>Eingabe2018!G90</f>
        <v>46</v>
      </c>
      <c r="AA80" s="129">
        <f t="shared" si="31"/>
        <v>0.71875</v>
      </c>
      <c r="AB80" s="116">
        <v>15</v>
      </c>
      <c r="AC80" s="123">
        <f t="shared" si="32"/>
        <v>0.29411764705882354</v>
      </c>
      <c r="AD80" s="115">
        <f>Eingabe2018!H90</f>
        <v>14</v>
      </c>
      <c r="AE80" s="123">
        <f t="shared" si="33"/>
        <v>0.21875</v>
      </c>
      <c r="AF80" s="114">
        <v>0</v>
      </c>
      <c r="AG80" s="123">
        <f t="shared" si="34"/>
        <v>0</v>
      </c>
      <c r="AH80" s="115">
        <f>Eingabe2018!I90</f>
        <v>4</v>
      </c>
      <c r="AI80" s="187">
        <f t="shared" si="35"/>
        <v>6.25E-2</v>
      </c>
      <c r="AJ80" s="119">
        <v>0</v>
      </c>
      <c r="AK80" s="123">
        <f t="shared" si="36"/>
        <v>0</v>
      </c>
      <c r="AL80" s="115">
        <f>Eingabe2018!J90</f>
        <v>0</v>
      </c>
      <c r="AM80" s="129">
        <f t="shared" si="37"/>
        <v>0</v>
      </c>
    </row>
    <row r="81" spans="2:39" x14ac:dyDescent="0.3">
      <c r="B81" s="111" t="s">
        <v>160</v>
      </c>
      <c r="C81" s="185">
        <v>10609</v>
      </c>
      <c r="D81" s="113" t="s">
        <v>166</v>
      </c>
      <c r="E81" s="114">
        <v>378</v>
      </c>
      <c r="F81" s="115">
        <f>Eingabe2018!C91</f>
        <v>352</v>
      </c>
      <c r="G81" s="121">
        <f t="shared" si="19"/>
        <v>-26</v>
      </c>
      <c r="H81" s="120">
        <f t="shared" si="20"/>
        <v>-6.8783068783068835E-2</v>
      </c>
      <c r="I81" s="116">
        <v>176</v>
      </c>
      <c r="J81" s="115">
        <f>Eingabe2018!D91</f>
        <v>120</v>
      </c>
      <c r="K81" s="121">
        <f t="shared" si="21"/>
        <v>-56</v>
      </c>
      <c r="L81" s="120">
        <f t="shared" si="22"/>
        <v>-0.31818181818181823</v>
      </c>
      <c r="M81" s="122">
        <f t="shared" si="23"/>
        <v>0.46560846560846558</v>
      </c>
      <c r="N81" s="123">
        <f t="shared" si="24"/>
        <v>0.34090909090909088</v>
      </c>
      <c r="O81" s="103">
        <f t="shared" si="25"/>
        <v>-0.1246993746993747</v>
      </c>
      <c r="P81" s="114">
        <v>1</v>
      </c>
      <c r="Q81" s="115">
        <f>Eingabe2018!E91</f>
        <v>0</v>
      </c>
      <c r="R81" s="121">
        <f t="shared" si="26"/>
        <v>-1</v>
      </c>
      <c r="S81" s="120">
        <f t="shared" si="27"/>
        <v>-1</v>
      </c>
      <c r="T81" s="116">
        <v>175</v>
      </c>
      <c r="U81" s="115">
        <f>Eingabe2018!F91</f>
        <v>120</v>
      </c>
      <c r="V81" s="121">
        <f t="shared" si="28"/>
        <v>-55</v>
      </c>
      <c r="W81" s="120">
        <f t="shared" si="29"/>
        <v>-0.31428571428571428</v>
      </c>
      <c r="X81" s="114">
        <v>105</v>
      </c>
      <c r="Y81" s="123">
        <f t="shared" si="30"/>
        <v>0.6</v>
      </c>
      <c r="Z81" s="115">
        <f>Eingabe2018!G91</f>
        <v>73</v>
      </c>
      <c r="AA81" s="129">
        <f t="shared" si="31"/>
        <v>0.60833333333333328</v>
      </c>
      <c r="AB81" s="116">
        <v>70</v>
      </c>
      <c r="AC81" s="123">
        <f t="shared" si="32"/>
        <v>0.4</v>
      </c>
      <c r="AD81" s="115">
        <f>Eingabe2018!H91</f>
        <v>43</v>
      </c>
      <c r="AE81" s="123">
        <f t="shared" si="33"/>
        <v>0.35833333333333334</v>
      </c>
      <c r="AF81" s="114">
        <v>0</v>
      </c>
      <c r="AG81" s="123">
        <f t="shared" si="34"/>
        <v>0</v>
      </c>
      <c r="AH81" s="115">
        <f>Eingabe2018!I91</f>
        <v>4</v>
      </c>
      <c r="AI81" s="187">
        <f t="shared" si="35"/>
        <v>3.3333333333333333E-2</v>
      </c>
      <c r="AJ81" s="119">
        <v>0</v>
      </c>
      <c r="AK81" s="123">
        <f t="shared" si="36"/>
        <v>0</v>
      </c>
      <c r="AL81" s="115">
        <f>Eingabe2018!J91</f>
        <v>0</v>
      </c>
      <c r="AM81" s="129">
        <f t="shared" si="37"/>
        <v>0</v>
      </c>
    </row>
    <row r="82" spans="2:39" x14ac:dyDescent="0.3">
      <c r="B82" s="111" t="s">
        <v>160</v>
      </c>
      <c r="C82" s="185">
        <v>10610</v>
      </c>
      <c r="D82" s="113" t="s">
        <v>168</v>
      </c>
      <c r="E82" s="114">
        <v>411</v>
      </c>
      <c r="F82" s="115">
        <f>Eingabe2018!C92</f>
        <v>400</v>
      </c>
      <c r="G82" s="121">
        <f t="shared" si="19"/>
        <v>-11</v>
      </c>
      <c r="H82" s="120">
        <f t="shared" si="20"/>
        <v>-2.676399026763987E-2</v>
      </c>
      <c r="I82" s="116">
        <v>130</v>
      </c>
      <c r="J82" s="115">
        <f>Eingabe2018!D92</f>
        <v>109</v>
      </c>
      <c r="K82" s="121">
        <f t="shared" si="21"/>
        <v>-21</v>
      </c>
      <c r="L82" s="120">
        <f t="shared" si="22"/>
        <v>-0.16153846153846152</v>
      </c>
      <c r="M82" s="122">
        <f t="shared" si="23"/>
        <v>0.31630170316301703</v>
      </c>
      <c r="N82" s="123">
        <f t="shared" si="24"/>
        <v>0.27250000000000002</v>
      </c>
      <c r="O82" s="103">
        <f t="shared" si="25"/>
        <v>-4.3801703163017014E-2</v>
      </c>
      <c r="P82" s="114">
        <v>1</v>
      </c>
      <c r="Q82" s="115">
        <f>Eingabe2018!E92</f>
        <v>0</v>
      </c>
      <c r="R82" s="121">
        <f t="shared" si="26"/>
        <v>-1</v>
      </c>
      <c r="S82" s="120">
        <f t="shared" si="27"/>
        <v>-1</v>
      </c>
      <c r="T82" s="116">
        <v>129</v>
      </c>
      <c r="U82" s="115">
        <f>Eingabe2018!F92</f>
        <v>109</v>
      </c>
      <c r="V82" s="121">
        <f t="shared" si="28"/>
        <v>-20</v>
      </c>
      <c r="W82" s="120">
        <f t="shared" si="29"/>
        <v>-0.15503875968992253</v>
      </c>
      <c r="X82" s="114">
        <v>81</v>
      </c>
      <c r="Y82" s="123">
        <f t="shared" si="30"/>
        <v>0.62790697674418605</v>
      </c>
      <c r="Z82" s="115">
        <f>Eingabe2018!G92</f>
        <v>62</v>
      </c>
      <c r="AA82" s="129">
        <f t="shared" si="31"/>
        <v>0.56880733944954132</v>
      </c>
      <c r="AB82" s="116">
        <v>48</v>
      </c>
      <c r="AC82" s="123">
        <f t="shared" si="32"/>
        <v>0.37209302325581395</v>
      </c>
      <c r="AD82" s="115">
        <f>Eingabe2018!H92</f>
        <v>39</v>
      </c>
      <c r="AE82" s="123">
        <f t="shared" si="33"/>
        <v>0.3577981651376147</v>
      </c>
      <c r="AF82" s="114">
        <v>0</v>
      </c>
      <c r="AG82" s="123">
        <f t="shared" si="34"/>
        <v>0</v>
      </c>
      <c r="AH82" s="115">
        <f>Eingabe2018!I92</f>
        <v>8</v>
      </c>
      <c r="AI82" s="187">
        <f t="shared" si="35"/>
        <v>7.3394495412844041E-2</v>
      </c>
      <c r="AJ82" s="119">
        <v>0</v>
      </c>
      <c r="AK82" s="123">
        <f t="shared" si="36"/>
        <v>0</v>
      </c>
      <c r="AL82" s="115">
        <f>Eingabe2018!J92</f>
        <v>0</v>
      </c>
      <c r="AM82" s="129">
        <f t="shared" si="37"/>
        <v>0</v>
      </c>
    </row>
    <row r="83" spans="2:39" x14ac:dyDescent="0.3">
      <c r="B83" s="111" t="s">
        <v>160</v>
      </c>
      <c r="C83" s="185">
        <v>10612</v>
      </c>
      <c r="D83" s="113" t="s">
        <v>170</v>
      </c>
      <c r="E83" s="114">
        <v>347</v>
      </c>
      <c r="F83" s="115">
        <f>Eingabe2018!C93</f>
        <v>328</v>
      </c>
      <c r="G83" s="121">
        <f t="shared" si="19"/>
        <v>-19</v>
      </c>
      <c r="H83" s="120">
        <f t="shared" si="20"/>
        <v>-5.4755043227665667E-2</v>
      </c>
      <c r="I83" s="116">
        <v>123</v>
      </c>
      <c r="J83" s="115">
        <f>Eingabe2018!D93</f>
        <v>154</v>
      </c>
      <c r="K83" s="121">
        <f t="shared" si="21"/>
        <v>31</v>
      </c>
      <c r="L83" s="120">
        <f t="shared" si="22"/>
        <v>0.25203252032520318</v>
      </c>
      <c r="M83" s="122">
        <f t="shared" si="23"/>
        <v>0.35446685878962536</v>
      </c>
      <c r="N83" s="123">
        <f t="shared" si="24"/>
        <v>0.46951219512195119</v>
      </c>
      <c r="O83" s="103">
        <f t="shared" si="25"/>
        <v>0.11504533633232583</v>
      </c>
      <c r="P83" s="114">
        <v>4</v>
      </c>
      <c r="Q83" s="115">
        <f>Eingabe2018!E93</f>
        <v>4</v>
      </c>
      <c r="R83" s="121">
        <f t="shared" si="26"/>
        <v>0</v>
      </c>
      <c r="S83" s="120">
        <f t="shared" si="27"/>
        <v>0</v>
      </c>
      <c r="T83" s="116">
        <v>119</v>
      </c>
      <c r="U83" s="115">
        <f>Eingabe2018!F93</f>
        <v>150</v>
      </c>
      <c r="V83" s="121">
        <f t="shared" si="28"/>
        <v>31</v>
      </c>
      <c r="W83" s="120">
        <f t="shared" si="29"/>
        <v>0.26050420168067223</v>
      </c>
      <c r="X83" s="114">
        <v>74</v>
      </c>
      <c r="Y83" s="123">
        <f t="shared" si="30"/>
        <v>0.62184873949579833</v>
      </c>
      <c r="Z83" s="115">
        <f>Eingabe2018!G93</f>
        <v>65</v>
      </c>
      <c r="AA83" s="129">
        <f t="shared" si="31"/>
        <v>0.43333333333333335</v>
      </c>
      <c r="AB83" s="116">
        <v>45</v>
      </c>
      <c r="AC83" s="123">
        <f t="shared" si="32"/>
        <v>0.37815126050420167</v>
      </c>
      <c r="AD83" s="115">
        <f>Eingabe2018!H93</f>
        <v>82</v>
      </c>
      <c r="AE83" s="123">
        <f t="shared" si="33"/>
        <v>0.54666666666666663</v>
      </c>
      <c r="AF83" s="114">
        <v>0</v>
      </c>
      <c r="AG83" s="123">
        <f t="shared" si="34"/>
        <v>0</v>
      </c>
      <c r="AH83" s="115">
        <f>Eingabe2018!I93</f>
        <v>3</v>
      </c>
      <c r="AI83" s="187">
        <f t="shared" si="35"/>
        <v>0.02</v>
      </c>
      <c r="AJ83" s="119">
        <v>0</v>
      </c>
      <c r="AK83" s="123">
        <f t="shared" si="36"/>
        <v>0</v>
      </c>
      <c r="AL83" s="115">
        <f>Eingabe2018!J93</f>
        <v>0</v>
      </c>
      <c r="AM83" s="129">
        <f t="shared" si="37"/>
        <v>0</v>
      </c>
    </row>
    <row r="84" spans="2:39" x14ac:dyDescent="0.3">
      <c r="B84" s="111" t="s">
        <v>160</v>
      </c>
      <c r="C84" s="185">
        <v>10613</v>
      </c>
      <c r="D84" s="113" t="s">
        <v>172</v>
      </c>
      <c r="E84" s="114">
        <v>308</v>
      </c>
      <c r="F84" s="115">
        <f>Eingabe2018!C94</f>
        <v>303</v>
      </c>
      <c r="G84" s="121">
        <f t="shared" si="19"/>
        <v>-5</v>
      </c>
      <c r="H84" s="120">
        <f t="shared" si="20"/>
        <v>-1.6233766233766267E-2</v>
      </c>
      <c r="I84" s="116">
        <v>117</v>
      </c>
      <c r="J84" s="115">
        <f>Eingabe2018!D94</f>
        <v>113</v>
      </c>
      <c r="K84" s="121">
        <f t="shared" si="21"/>
        <v>-4</v>
      </c>
      <c r="L84" s="120">
        <f t="shared" si="22"/>
        <v>-3.4188034188034178E-2</v>
      </c>
      <c r="M84" s="122">
        <f t="shared" si="23"/>
        <v>0.37987012987012986</v>
      </c>
      <c r="N84" s="123">
        <f t="shared" si="24"/>
        <v>0.37293729372937295</v>
      </c>
      <c r="O84" s="103">
        <f t="shared" si="25"/>
        <v>-6.9328361407569039E-3</v>
      </c>
      <c r="P84" s="114">
        <v>4</v>
      </c>
      <c r="Q84" s="115">
        <f>Eingabe2018!E94</f>
        <v>0</v>
      </c>
      <c r="R84" s="121">
        <f t="shared" si="26"/>
        <v>-4</v>
      </c>
      <c r="S84" s="120">
        <f t="shared" si="27"/>
        <v>-1</v>
      </c>
      <c r="T84" s="116">
        <v>113</v>
      </c>
      <c r="U84" s="115">
        <f>Eingabe2018!F94</f>
        <v>113</v>
      </c>
      <c r="V84" s="121">
        <f t="shared" si="28"/>
        <v>0</v>
      </c>
      <c r="W84" s="120">
        <f t="shared" si="29"/>
        <v>0</v>
      </c>
      <c r="X84" s="114">
        <v>94</v>
      </c>
      <c r="Y84" s="123">
        <f t="shared" si="30"/>
        <v>0.83185840707964598</v>
      </c>
      <c r="Z84" s="115">
        <f>Eingabe2018!G94</f>
        <v>73</v>
      </c>
      <c r="AA84" s="129">
        <f t="shared" si="31"/>
        <v>0.64601769911504425</v>
      </c>
      <c r="AB84" s="116">
        <v>19</v>
      </c>
      <c r="AC84" s="123">
        <f t="shared" si="32"/>
        <v>0.16814159292035399</v>
      </c>
      <c r="AD84" s="115">
        <f>Eingabe2018!H94</f>
        <v>35</v>
      </c>
      <c r="AE84" s="123">
        <f t="shared" si="33"/>
        <v>0.30973451327433627</v>
      </c>
      <c r="AF84" s="114">
        <v>0</v>
      </c>
      <c r="AG84" s="123">
        <f t="shared" si="34"/>
        <v>0</v>
      </c>
      <c r="AH84" s="115">
        <f>Eingabe2018!I94</f>
        <v>5</v>
      </c>
      <c r="AI84" s="187">
        <f t="shared" si="35"/>
        <v>4.4247787610619468E-2</v>
      </c>
      <c r="AJ84" s="119">
        <v>0</v>
      </c>
      <c r="AK84" s="123">
        <f t="shared" si="36"/>
        <v>0</v>
      </c>
      <c r="AL84" s="115">
        <f>Eingabe2018!J94</f>
        <v>0</v>
      </c>
      <c r="AM84" s="129">
        <f t="shared" si="37"/>
        <v>0</v>
      </c>
    </row>
    <row r="85" spans="2:39" x14ac:dyDescent="0.3">
      <c r="B85" s="111" t="s">
        <v>160</v>
      </c>
      <c r="C85" s="185">
        <v>10614</v>
      </c>
      <c r="D85" s="113" t="s">
        <v>174</v>
      </c>
      <c r="E85" s="114">
        <v>144</v>
      </c>
      <c r="F85" s="115">
        <f>Eingabe2018!C95</f>
        <v>147</v>
      </c>
      <c r="G85" s="121">
        <f t="shared" si="19"/>
        <v>3</v>
      </c>
      <c r="H85" s="120">
        <f t="shared" si="20"/>
        <v>2.0833333333333259E-2</v>
      </c>
      <c r="I85" s="116">
        <v>81</v>
      </c>
      <c r="J85" s="115">
        <f>Eingabe2018!D95</f>
        <v>86</v>
      </c>
      <c r="K85" s="121">
        <f t="shared" si="21"/>
        <v>5</v>
      </c>
      <c r="L85" s="120">
        <f t="shared" si="22"/>
        <v>6.1728395061728447E-2</v>
      </c>
      <c r="M85" s="122">
        <f t="shared" si="23"/>
        <v>0.5625</v>
      </c>
      <c r="N85" s="123">
        <f t="shared" si="24"/>
        <v>0.58503401360544216</v>
      </c>
      <c r="O85" s="103">
        <f t="shared" si="25"/>
        <v>2.253401360544216E-2</v>
      </c>
      <c r="P85" s="114">
        <v>2</v>
      </c>
      <c r="Q85" s="115">
        <f>Eingabe2018!E95</f>
        <v>0</v>
      </c>
      <c r="R85" s="121">
        <f t="shared" si="26"/>
        <v>-2</v>
      </c>
      <c r="S85" s="120">
        <f t="shared" si="27"/>
        <v>-1</v>
      </c>
      <c r="T85" s="116">
        <v>79</v>
      </c>
      <c r="U85" s="115">
        <f>Eingabe2018!F95</f>
        <v>86</v>
      </c>
      <c r="V85" s="121">
        <f t="shared" si="28"/>
        <v>7</v>
      </c>
      <c r="W85" s="120">
        <f t="shared" si="29"/>
        <v>8.8607594936708889E-2</v>
      </c>
      <c r="X85" s="114">
        <v>41</v>
      </c>
      <c r="Y85" s="123">
        <f t="shared" si="30"/>
        <v>0.51898734177215189</v>
      </c>
      <c r="Z85" s="115">
        <f>Eingabe2018!G95</f>
        <v>37</v>
      </c>
      <c r="AA85" s="129">
        <f t="shared" si="31"/>
        <v>0.43023255813953487</v>
      </c>
      <c r="AB85" s="116">
        <v>38</v>
      </c>
      <c r="AC85" s="123">
        <f t="shared" si="32"/>
        <v>0.48101265822784811</v>
      </c>
      <c r="AD85" s="115">
        <f>Eingabe2018!H95</f>
        <v>49</v>
      </c>
      <c r="AE85" s="123">
        <f t="shared" si="33"/>
        <v>0.56976744186046513</v>
      </c>
      <c r="AF85" s="114">
        <v>0</v>
      </c>
      <c r="AG85" s="123">
        <f t="shared" si="34"/>
        <v>0</v>
      </c>
      <c r="AH85" s="115">
        <f>Eingabe2018!I95</f>
        <v>0</v>
      </c>
      <c r="AI85" s="187">
        <f t="shared" si="35"/>
        <v>0</v>
      </c>
      <c r="AJ85" s="119">
        <v>0</v>
      </c>
      <c r="AK85" s="123">
        <f t="shared" si="36"/>
        <v>0</v>
      </c>
      <c r="AL85" s="115">
        <f>Eingabe2018!J95</f>
        <v>0</v>
      </c>
      <c r="AM85" s="129">
        <f t="shared" si="37"/>
        <v>0</v>
      </c>
    </row>
    <row r="86" spans="2:39" x14ac:dyDescent="0.3">
      <c r="B86" s="111" t="s">
        <v>160</v>
      </c>
      <c r="C86" s="185">
        <v>10615</v>
      </c>
      <c r="D86" s="113" t="s">
        <v>176</v>
      </c>
      <c r="E86" s="114">
        <v>408</v>
      </c>
      <c r="F86" s="115">
        <f>Eingabe2018!C96</f>
        <v>370</v>
      </c>
      <c r="G86" s="121">
        <f t="shared" si="19"/>
        <v>-38</v>
      </c>
      <c r="H86" s="120">
        <f t="shared" si="20"/>
        <v>-9.3137254901960786E-2</v>
      </c>
      <c r="I86" s="116">
        <v>142</v>
      </c>
      <c r="J86" s="115">
        <f>Eingabe2018!D96</f>
        <v>183</v>
      </c>
      <c r="K86" s="121">
        <f t="shared" si="21"/>
        <v>41</v>
      </c>
      <c r="L86" s="120">
        <f t="shared" si="22"/>
        <v>0.28873239436619724</v>
      </c>
      <c r="M86" s="122">
        <f t="shared" si="23"/>
        <v>0.34803921568627449</v>
      </c>
      <c r="N86" s="123">
        <f t="shared" si="24"/>
        <v>0.49459459459459459</v>
      </c>
      <c r="O86" s="103">
        <f t="shared" si="25"/>
        <v>0.1465553789083201</v>
      </c>
      <c r="P86" s="114">
        <v>1</v>
      </c>
      <c r="Q86" s="115">
        <f>Eingabe2018!E96</f>
        <v>1</v>
      </c>
      <c r="R86" s="121">
        <f t="shared" si="26"/>
        <v>0</v>
      </c>
      <c r="S86" s="120">
        <f t="shared" si="27"/>
        <v>0</v>
      </c>
      <c r="T86" s="116">
        <v>141</v>
      </c>
      <c r="U86" s="115">
        <f>Eingabe2018!F96</f>
        <v>182</v>
      </c>
      <c r="V86" s="121">
        <f t="shared" si="28"/>
        <v>41</v>
      </c>
      <c r="W86" s="120">
        <f t="shared" si="29"/>
        <v>0.29078014184397172</v>
      </c>
      <c r="X86" s="114">
        <v>135</v>
      </c>
      <c r="Y86" s="123">
        <f t="shared" si="30"/>
        <v>0.95744680851063835</v>
      </c>
      <c r="Z86" s="115">
        <f>Eingabe2018!G96</f>
        <v>167</v>
      </c>
      <c r="AA86" s="129">
        <f t="shared" si="31"/>
        <v>0.91758241758241754</v>
      </c>
      <c r="AB86" s="116">
        <v>6</v>
      </c>
      <c r="AC86" s="123">
        <f t="shared" si="32"/>
        <v>4.2553191489361701E-2</v>
      </c>
      <c r="AD86" s="115">
        <f>Eingabe2018!H96</f>
        <v>7</v>
      </c>
      <c r="AE86" s="123">
        <f t="shared" si="33"/>
        <v>3.8461538461538464E-2</v>
      </c>
      <c r="AF86" s="114">
        <v>0</v>
      </c>
      <c r="AG86" s="123">
        <f t="shared" si="34"/>
        <v>0</v>
      </c>
      <c r="AH86" s="115">
        <f>Eingabe2018!I96</f>
        <v>8</v>
      </c>
      <c r="AI86" s="187">
        <f t="shared" si="35"/>
        <v>4.3956043956043959E-2</v>
      </c>
      <c r="AJ86" s="119">
        <v>0</v>
      </c>
      <c r="AK86" s="123">
        <f t="shared" si="36"/>
        <v>0</v>
      </c>
      <c r="AL86" s="115">
        <f>Eingabe2018!J96</f>
        <v>0</v>
      </c>
      <c r="AM86" s="129">
        <f t="shared" si="37"/>
        <v>0</v>
      </c>
    </row>
    <row r="87" spans="2:39" x14ac:dyDescent="0.3">
      <c r="B87" s="111" t="s">
        <v>160</v>
      </c>
      <c r="C87" s="185">
        <v>10618</v>
      </c>
      <c r="D87" s="113" t="s">
        <v>178</v>
      </c>
      <c r="E87" s="114">
        <v>261</v>
      </c>
      <c r="F87" s="115">
        <f>Eingabe2018!C97</f>
        <v>255</v>
      </c>
      <c r="G87" s="121">
        <f t="shared" si="19"/>
        <v>-6</v>
      </c>
      <c r="H87" s="120">
        <f t="shared" si="20"/>
        <v>-2.2988505747126409E-2</v>
      </c>
      <c r="I87" s="116">
        <v>147</v>
      </c>
      <c r="J87" s="115">
        <f>Eingabe2018!D97</f>
        <v>152</v>
      </c>
      <c r="K87" s="121">
        <f t="shared" si="21"/>
        <v>5</v>
      </c>
      <c r="L87" s="120">
        <f t="shared" si="22"/>
        <v>3.4013605442176909E-2</v>
      </c>
      <c r="M87" s="122">
        <f t="shared" si="23"/>
        <v>0.56321839080459768</v>
      </c>
      <c r="N87" s="123">
        <f t="shared" si="24"/>
        <v>0.59607843137254901</v>
      </c>
      <c r="O87" s="103">
        <f t="shared" si="25"/>
        <v>3.2860040567951332E-2</v>
      </c>
      <c r="P87" s="114">
        <v>0</v>
      </c>
      <c r="Q87" s="115">
        <f>Eingabe2018!E97</f>
        <v>2</v>
      </c>
      <c r="R87" s="121">
        <f t="shared" si="26"/>
        <v>2</v>
      </c>
      <c r="S87" s="120" t="e">
        <f t="shared" si="27"/>
        <v>#DIV/0!</v>
      </c>
      <c r="T87" s="116">
        <v>147</v>
      </c>
      <c r="U87" s="115">
        <f>Eingabe2018!F97</f>
        <v>150</v>
      </c>
      <c r="V87" s="121">
        <f t="shared" si="28"/>
        <v>3</v>
      </c>
      <c r="W87" s="120">
        <f t="shared" si="29"/>
        <v>2.0408163265306145E-2</v>
      </c>
      <c r="X87" s="114">
        <v>125</v>
      </c>
      <c r="Y87" s="123">
        <f t="shared" si="30"/>
        <v>0.85034013605442171</v>
      </c>
      <c r="Z87" s="115">
        <f>Eingabe2018!G97</f>
        <v>142</v>
      </c>
      <c r="AA87" s="129">
        <f t="shared" si="31"/>
        <v>0.94666666666666666</v>
      </c>
      <c r="AB87" s="116">
        <v>22</v>
      </c>
      <c r="AC87" s="123">
        <f t="shared" si="32"/>
        <v>0.14965986394557823</v>
      </c>
      <c r="AD87" s="115">
        <f>Eingabe2018!H97</f>
        <v>8</v>
      </c>
      <c r="AE87" s="123">
        <f t="shared" si="33"/>
        <v>5.3333333333333337E-2</v>
      </c>
      <c r="AF87" s="114">
        <v>0</v>
      </c>
      <c r="AG87" s="123">
        <f t="shared" si="34"/>
        <v>0</v>
      </c>
      <c r="AH87" s="115">
        <f>Eingabe2018!I97</f>
        <v>0</v>
      </c>
      <c r="AI87" s="187">
        <f t="shared" si="35"/>
        <v>0</v>
      </c>
      <c r="AJ87" s="119">
        <v>0</v>
      </c>
      <c r="AK87" s="123">
        <f t="shared" si="36"/>
        <v>0</v>
      </c>
      <c r="AL87" s="115">
        <f>Eingabe2018!J97</f>
        <v>0</v>
      </c>
      <c r="AM87" s="129">
        <f t="shared" si="37"/>
        <v>0</v>
      </c>
    </row>
    <row r="88" spans="2:39" x14ac:dyDescent="0.3">
      <c r="B88" s="111" t="s">
        <v>441</v>
      </c>
      <c r="C88" s="185">
        <v>10701</v>
      </c>
      <c r="D88" s="113" t="s">
        <v>180</v>
      </c>
      <c r="E88" s="114">
        <v>488</v>
      </c>
      <c r="F88" s="115">
        <f>Eingabe2018!C98</f>
        <v>458</v>
      </c>
      <c r="G88" s="121">
        <f t="shared" si="19"/>
        <v>-30</v>
      </c>
      <c r="H88" s="120">
        <f t="shared" si="20"/>
        <v>-6.1475409836065587E-2</v>
      </c>
      <c r="I88" s="116">
        <v>211</v>
      </c>
      <c r="J88" s="115">
        <f>Eingabe2018!D98</f>
        <v>203</v>
      </c>
      <c r="K88" s="121">
        <f t="shared" si="21"/>
        <v>-8</v>
      </c>
      <c r="L88" s="120">
        <f t="shared" si="22"/>
        <v>-3.7914691943127909E-2</v>
      </c>
      <c r="M88" s="122">
        <f t="shared" si="23"/>
        <v>0.43237704918032788</v>
      </c>
      <c r="N88" s="123">
        <f t="shared" si="24"/>
        <v>0.44323144104803491</v>
      </c>
      <c r="O88" s="103">
        <f t="shared" si="25"/>
        <v>1.0854391867707036E-2</v>
      </c>
      <c r="P88" s="114">
        <v>4</v>
      </c>
      <c r="Q88" s="115">
        <f>Eingabe2018!E98</f>
        <v>1</v>
      </c>
      <c r="R88" s="121">
        <f t="shared" si="26"/>
        <v>-3</v>
      </c>
      <c r="S88" s="120">
        <f t="shared" si="27"/>
        <v>-0.75</v>
      </c>
      <c r="T88" s="116">
        <v>207</v>
      </c>
      <c r="U88" s="115">
        <f>Eingabe2018!F98</f>
        <v>202</v>
      </c>
      <c r="V88" s="121">
        <f t="shared" si="28"/>
        <v>-5</v>
      </c>
      <c r="W88" s="120">
        <f t="shared" si="29"/>
        <v>-2.4154589371980673E-2</v>
      </c>
      <c r="X88" s="114">
        <v>180</v>
      </c>
      <c r="Y88" s="123">
        <f t="shared" si="30"/>
        <v>0.86956521739130432</v>
      </c>
      <c r="Z88" s="115">
        <f>Eingabe2018!G98</f>
        <v>174</v>
      </c>
      <c r="AA88" s="129">
        <f t="shared" si="31"/>
        <v>0.86138613861386137</v>
      </c>
      <c r="AB88" s="116">
        <v>27</v>
      </c>
      <c r="AC88" s="123">
        <f t="shared" si="32"/>
        <v>0.13043478260869565</v>
      </c>
      <c r="AD88" s="115">
        <f>Eingabe2018!H98</f>
        <v>15</v>
      </c>
      <c r="AE88" s="123">
        <f t="shared" si="33"/>
        <v>7.4257425742574254E-2</v>
      </c>
      <c r="AF88" s="114">
        <v>0</v>
      </c>
      <c r="AG88" s="123">
        <f t="shared" si="34"/>
        <v>0</v>
      </c>
      <c r="AH88" s="115">
        <f>Eingabe2018!I98</f>
        <v>13</v>
      </c>
      <c r="AI88" s="187">
        <f t="shared" si="35"/>
        <v>6.4356435643564358E-2</v>
      </c>
      <c r="AJ88" s="119">
        <v>0</v>
      </c>
      <c r="AK88" s="123">
        <f t="shared" si="36"/>
        <v>0</v>
      </c>
      <c r="AL88" s="115">
        <f>Eingabe2018!J98</f>
        <v>0</v>
      </c>
      <c r="AM88" s="129">
        <f t="shared" si="37"/>
        <v>0</v>
      </c>
    </row>
    <row r="89" spans="2:39" x14ac:dyDescent="0.3">
      <c r="B89" s="111" t="s">
        <v>441</v>
      </c>
      <c r="C89" s="185">
        <v>10702</v>
      </c>
      <c r="D89" s="113" t="s">
        <v>182</v>
      </c>
      <c r="E89" s="114">
        <v>659</v>
      </c>
      <c r="F89" s="115">
        <f>Eingabe2018!C99</f>
        <v>623</v>
      </c>
      <c r="G89" s="121">
        <f t="shared" si="19"/>
        <v>-36</v>
      </c>
      <c r="H89" s="120">
        <f t="shared" si="20"/>
        <v>-5.4628224582701113E-2</v>
      </c>
      <c r="I89" s="116">
        <v>202</v>
      </c>
      <c r="J89" s="115">
        <f>Eingabe2018!D99</f>
        <v>201</v>
      </c>
      <c r="K89" s="121">
        <f t="shared" si="21"/>
        <v>-1</v>
      </c>
      <c r="L89" s="120">
        <f t="shared" si="22"/>
        <v>-4.9504950495049549E-3</v>
      </c>
      <c r="M89" s="122">
        <f t="shared" si="23"/>
        <v>0.30652503793626706</v>
      </c>
      <c r="N89" s="123">
        <f t="shared" si="24"/>
        <v>0.32263242375601925</v>
      </c>
      <c r="O89" s="103">
        <f t="shared" si="25"/>
        <v>1.6107385819752185E-2</v>
      </c>
      <c r="P89" s="114">
        <v>9</v>
      </c>
      <c r="Q89" s="115">
        <f>Eingabe2018!E99</f>
        <v>3</v>
      </c>
      <c r="R89" s="121">
        <f t="shared" si="26"/>
        <v>-6</v>
      </c>
      <c r="S89" s="120">
        <f t="shared" si="27"/>
        <v>-0.66666666666666674</v>
      </c>
      <c r="T89" s="116">
        <v>193</v>
      </c>
      <c r="U89" s="115">
        <f>Eingabe2018!F99</f>
        <v>198</v>
      </c>
      <c r="V89" s="121">
        <f t="shared" si="28"/>
        <v>5</v>
      </c>
      <c r="W89" s="120">
        <f t="shared" si="29"/>
        <v>2.5906735751295429E-2</v>
      </c>
      <c r="X89" s="114">
        <v>145</v>
      </c>
      <c r="Y89" s="123">
        <f t="shared" si="30"/>
        <v>0.75129533678756477</v>
      </c>
      <c r="Z89" s="115">
        <f>Eingabe2018!G99</f>
        <v>127</v>
      </c>
      <c r="AA89" s="129">
        <f t="shared" si="31"/>
        <v>0.64141414141414144</v>
      </c>
      <c r="AB89" s="116">
        <v>48</v>
      </c>
      <c r="AC89" s="123">
        <f t="shared" si="32"/>
        <v>0.24870466321243523</v>
      </c>
      <c r="AD89" s="115">
        <f>Eingabe2018!H99</f>
        <v>58</v>
      </c>
      <c r="AE89" s="123">
        <f t="shared" si="33"/>
        <v>0.29292929292929293</v>
      </c>
      <c r="AF89" s="114">
        <v>0</v>
      </c>
      <c r="AG89" s="123">
        <f t="shared" si="34"/>
        <v>0</v>
      </c>
      <c r="AH89" s="115">
        <f>Eingabe2018!I99</f>
        <v>13</v>
      </c>
      <c r="AI89" s="187">
        <f t="shared" si="35"/>
        <v>6.5656565656565663E-2</v>
      </c>
      <c r="AJ89" s="119">
        <v>0</v>
      </c>
      <c r="AK89" s="123">
        <f t="shared" si="36"/>
        <v>0</v>
      </c>
      <c r="AL89" s="115">
        <f>Eingabe2018!J99</f>
        <v>0</v>
      </c>
      <c r="AM89" s="129">
        <f t="shared" si="37"/>
        <v>0</v>
      </c>
    </row>
    <row r="90" spans="2:39" x14ac:dyDescent="0.3">
      <c r="B90" s="111" t="s">
        <v>441</v>
      </c>
      <c r="C90" s="185">
        <v>10703</v>
      </c>
      <c r="D90" s="113" t="s">
        <v>184</v>
      </c>
      <c r="E90" s="114">
        <v>241</v>
      </c>
      <c r="F90" s="115">
        <f>Eingabe2018!C100</f>
        <v>446</v>
      </c>
      <c r="G90" s="121">
        <f t="shared" si="19"/>
        <v>205</v>
      </c>
      <c r="H90" s="120">
        <f t="shared" si="20"/>
        <v>0.85062240663900424</v>
      </c>
      <c r="I90" s="116">
        <v>70</v>
      </c>
      <c r="J90" s="115">
        <f>Eingabe2018!D100</f>
        <v>42</v>
      </c>
      <c r="K90" s="121">
        <f t="shared" si="21"/>
        <v>-28</v>
      </c>
      <c r="L90" s="120">
        <f t="shared" si="22"/>
        <v>-0.4</v>
      </c>
      <c r="M90" s="122">
        <f t="shared" si="23"/>
        <v>0.29045643153526973</v>
      </c>
      <c r="N90" s="123">
        <f t="shared" si="24"/>
        <v>9.417040358744394E-2</v>
      </c>
      <c r="O90" s="103">
        <f t="shared" si="25"/>
        <v>-0.19628602794782579</v>
      </c>
      <c r="P90" s="114">
        <v>0</v>
      </c>
      <c r="Q90" s="115">
        <f>Eingabe2018!E100</f>
        <v>0</v>
      </c>
      <c r="R90" s="121">
        <f t="shared" si="26"/>
        <v>0</v>
      </c>
      <c r="S90" s="120" t="e">
        <f t="shared" si="27"/>
        <v>#DIV/0!</v>
      </c>
      <c r="T90" s="116">
        <v>70</v>
      </c>
      <c r="U90" s="115">
        <f>Eingabe2018!F100</f>
        <v>42</v>
      </c>
      <c r="V90" s="121">
        <f t="shared" si="28"/>
        <v>-28</v>
      </c>
      <c r="W90" s="120">
        <f t="shared" si="29"/>
        <v>-0.4</v>
      </c>
      <c r="X90" s="114">
        <v>69</v>
      </c>
      <c r="Y90" s="123">
        <f t="shared" si="30"/>
        <v>0.98571428571428577</v>
      </c>
      <c r="Z90" s="115">
        <f>Eingabe2018!G100</f>
        <v>39</v>
      </c>
      <c r="AA90" s="129">
        <f t="shared" si="31"/>
        <v>0.9285714285714286</v>
      </c>
      <c r="AB90" s="116">
        <v>1</v>
      </c>
      <c r="AC90" s="123">
        <f t="shared" si="32"/>
        <v>1.4285714285714285E-2</v>
      </c>
      <c r="AD90" s="115">
        <f>Eingabe2018!H100</f>
        <v>1</v>
      </c>
      <c r="AE90" s="123">
        <f t="shared" si="33"/>
        <v>2.3809523809523808E-2</v>
      </c>
      <c r="AF90" s="114">
        <v>0</v>
      </c>
      <c r="AG90" s="123">
        <f t="shared" si="34"/>
        <v>0</v>
      </c>
      <c r="AH90" s="115">
        <f>Eingabe2018!I100</f>
        <v>2</v>
      </c>
      <c r="AI90" s="187">
        <f t="shared" si="35"/>
        <v>4.7619047619047616E-2</v>
      </c>
      <c r="AJ90" s="119">
        <v>0</v>
      </c>
      <c r="AK90" s="123">
        <f t="shared" si="36"/>
        <v>0</v>
      </c>
      <c r="AL90" s="115">
        <f>Eingabe2018!J100</f>
        <v>0</v>
      </c>
      <c r="AM90" s="129">
        <f t="shared" si="37"/>
        <v>0</v>
      </c>
    </row>
    <row r="91" spans="2:39" x14ac:dyDescent="0.3">
      <c r="B91" s="111" t="s">
        <v>441</v>
      </c>
      <c r="C91" s="185">
        <v>10704</v>
      </c>
      <c r="D91" s="113" t="s">
        <v>186</v>
      </c>
      <c r="E91" s="114">
        <v>202</v>
      </c>
      <c r="F91" s="115">
        <f>Eingabe2018!C101</f>
        <v>184</v>
      </c>
      <c r="G91" s="121">
        <f t="shared" si="19"/>
        <v>-18</v>
      </c>
      <c r="H91" s="120">
        <f t="shared" si="20"/>
        <v>-8.9108910891089077E-2</v>
      </c>
      <c r="I91" s="116">
        <v>66</v>
      </c>
      <c r="J91" s="115">
        <f>Eingabe2018!D101</f>
        <v>77</v>
      </c>
      <c r="K91" s="121">
        <f t="shared" si="21"/>
        <v>11</v>
      </c>
      <c r="L91" s="120">
        <f t="shared" si="22"/>
        <v>0.16666666666666674</v>
      </c>
      <c r="M91" s="122">
        <f t="shared" si="23"/>
        <v>0.32673267326732675</v>
      </c>
      <c r="N91" s="123">
        <f t="shared" si="24"/>
        <v>0.41847826086956524</v>
      </c>
      <c r="O91" s="103">
        <f t="shared" si="25"/>
        <v>9.1745587602238499E-2</v>
      </c>
      <c r="P91" s="114">
        <v>6</v>
      </c>
      <c r="Q91" s="115">
        <f>Eingabe2018!E101</f>
        <v>0</v>
      </c>
      <c r="R91" s="121">
        <f t="shared" si="26"/>
        <v>-6</v>
      </c>
      <c r="S91" s="120">
        <f t="shared" si="27"/>
        <v>-1</v>
      </c>
      <c r="T91" s="116">
        <v>60</v>
      </c>
      <c r="U91" s="115">
        <f>Eingabe2018!F101</f>
        <v>77</v>
      </c>
      <c r="V91" s="121">
        <f t="shared" si="28"/>
        <v>17</v>
      </c>
      <c r="W91" s="120">
        <f t="shared" si="29"/>
        <v>0.28333333333333344</v>
      </c>
      <c r="X91" s="114">
        <v>48</v>
      </c>
      <c r="Y91" s="123">
        <f t="shared" si="30"/>
        <v>0.8</v>
      </c>
      <c r="Z91" s="115">
        <f>Eingabe2018!G101</f>
        <v>44</v>
      </c>
      <c r="AA91" s="129">
        <f t="shared" si="31"/>
        <v>0.5714285714285714</v>
      </c>
      <c r="AB91" s="116">
        <v>12</v>
      </c>
      <c r="AC91" s="123">
        <f t="shared" si="32"/>
        <v>0.2</v>
      </c>
      <c r="AD91" s="115">
        <f>Eingabe2018!H101</f>
        <v>23</v>
      </c>
      <c r="AE91" s="123">
        <f t="shared" si="33"/>
        <v>0.29870129870129869</v>
      </c>
      <c r="AF91" s="114">
        <v>0</v>
      </c>
      <c r="AG91" s="123">
        <f t="shared" si="34"/>
        <v>0</v>
      </c>
      <c r="AH91" s="115">
        <f>Eingabe2018!I101</f>
        <v>10</v>
      </c>
      <c r="AI91" s="187">
        <f t="shared" si="35"/>
        <v>0.12987012987012986</v>
      </c>
      <c r="AJ91" s="119">
        <v>0</v>
      </c>
      <c r="AK91" s="123">
        <f t="shared" si="36"/>
        <v>0</v>
      </c>
      <c r="AL91" s="115">
        <f>Eingabe2018!J101</f>
        <v>0</v>
      </c>
      <c r="AM91" s="129">
        <f t="shared" si="37"/>
        <v>0</v>
      </c>
    </row>
    <row r="92" spans="2:39" x14ac:dyDescent="0.3">
      <c r="B92" s="111" t="s">
        <v>441</v>
      </c>
      <c r="C92" s="185">
        <v>10727</v>
      </c>
      <c r="D92" s="113" t="s">
        <v>188</v>
      </c>
      <c r="E92" s="114">
        <v>170</v>
      </c>
      <c r="F92" s="115">
        <f>Eingabe2018!C102</f>
        <v>167</v>
      </c>
      <c r="G92" s="121">
        <f t="shared" si="19"/>
        <v>-3</v>
      </c>
      <c r="H92" s="120">
        <f t="shared" si="20"/>
        <v>-1.764705882352946E-2</v>
      </c>
      <c r="I92" s="116">
        <v>83</v>
      </c>
      <c r="J92" s="115">
        <f>Eingabe2018!D102</f>
        <v>68</v>
      </c>
      <c r="K92" s="121">
        <f t="shared" si="21"/>
        <v>-15</v>
      </c>
      <c r="L92" s="120">
        <f t="shared" si="22"/>
        <v>-0.18072289156626509</v>
      </c>
      <c r="M92" s="122">
        <f t="shared" si="23"/>
        <v>0.48823529411764705</v>
      </c>
      <c r="N92" s="123">
        <f t="shared" si="24"/>
        <v>0.40718562874251496</v>
      </c>
      <c r="O92" s="103">
        <f t="shared" si="25"/>
        <v>-8.1049665375132085E-2</v>
      </c>
      <c r="P92" s="114">
        <v>1</v>
      </c>
      <c r="Q92" s="115">
        <f>Eingabe2018!E102</f>
        <v>1</v>
      </c>
      <c r="R92" s="121">
        <f t="shared" si="26"/>
        <v>0</v>
      </c>
      <c r="S92" s="120">
        <f t="shared" si="27"/>
        <v>0</v>
      </c>
      <c r="T92" s="116">
        <v>82</v>
      </c>
      <c r="U92" s="115">
        <f>Eingabe2018!F102</f>
        <v>67</v>
      </c>
      <c r="V92" s="121">
        <f t="shared" si="28"/>
        <v>-15</v>
      </c>
      <c r="W92" s="120">
        <f t="shared" si="29"/>
        <v>-0.18292682926829273</v>
      </c>
      <c r="X92" s="114">
        <v>73</v>
      </c>
      <c r="Y92" s="123">
        <f t="shared" si="30"/>
        <v>0.8902439024390244</v>
      </c>
      <c r="Z92" s="115">
        <f>Eingabe2018!G102</f>
        <v>55</v>
      </c>
      <c r="AA92" s="129">
        <f t="shared" si="31"/>
        <v>0.82089552238805974</v>
      </c>
      <c r="AB92" s="116">
        <v>9</v>
      </c>
      <c r="AC92" s="123">
        <f t="shared" si="32"/>
        <v>0.10975609756097561</v>
      </c>
      <c r="AD92" s="115">
        <f>Eingabe2018!H102</f>
        <v>12</v>
      </c>
      <c r="AE92" s="123">
        <f t="shared" si="33"/>
        <v>0.17910447761194029</v>
      </c>
      <c r="AF92" s="114">
        <v>0</v>
      </c>
      <c r="AG92" s="123">
        <f t="shared" si="34"/>
        <v>0</v>
      </c>
      <c r="AH92" s="115">
        <f>Eingabe2018!I102</f>
        <v>0</v>
      </c>
      <c r="AI92" s="187">
        <f t="shared" si="35"/>
        <v>0</v>
      </c>
      <c r="AJ92" s="119">
        <v>0</v>
      </c>
      <c r="AK92" s="123">
        <f t="shared" si="36"/>
        <v>0</v>
      </c>
      <c r="AL92" s="115">
        <f>Eingabe2018!J102</f>
        <v>0</v>
      </c>
      <c r="AM92" s="129">
        <f t="shared" si="37"/>
        <v>0</v>
      </c>
    </row>
    <row r="93" spans="2:39" x14ac:dyDescent="0.3">
      <c r="B93" s="111" t="s">
        <v>441</v>
      </c>
      <c r="C93" s="185">
        <v>10705</v>
      </c>
      <c r="D93" s="113" t="s">
        <v>190</v>
      </c>
      <c r="E93" s="114">
        <v>479</v>
      </c>
      <c r="F93" s="115">
        <f>Eingabe2018!C103</f>
        <v>444</v>
      </c>
      <c r="G93" s="121">
        <f t="shared" si="19"/>
        <v>-35</v>
      </c>
      <c r="H93" s="120">
        <f t="shared" si="20"/>
        <v>-7.3068893528183687E-2</v>
      </c>
      <c r="I93" s="116">
        <v>267</v>
      </c>
      <c r="J93" s="115">
        <f>Eingabe2018!D103</f>
        <v>182</v>
      </c>
      <c r="K93" s="121">
        <f t="shared" si="21"/>
        <v>-85</v>
      </c>
      <c r="L93" s="120">
        <f t="shared" si="22"/>
        <v>-0.31835205992509363</v>
      </c>
      <c r="M93" s="122">
        <f t="shared" si="23"/>
        <v>0.55741127348643005</v>
      </c>
      <c r="N93" s="123">
        <f t="shared" si="24"/>
        <v>0.40990990990990989</v>
      </c>
      <c r="O93" s="103">
        <f t="shared" si="25"/>
        <v>-0.14750136357652016</v>
      </c>
      <c r="P93" s="114">
        <v>3</v>
      </c>
      <c r="Q93" s="115">
        <f>Eingabe2018!E103</f>
        <v>2</v>
      </c>
      <c r="R93" s="121">
        <f t="shared" si="26"/>
        <v>-1</v>
      </c>
      <c r="S93" s="120">
        <f t="shared" si="27"/>
        <v>-0.33333333333333337</v>
      </c>
      <c r="T93" s="116">
        <v>264</v>
      </c>
      <c r="U93" s="115">
        <f>Eingabe2018!F103</f>
        <v>180</v>
      </c>
      <c r="V93" s="121">
        <f t="shared" si="28"/>
        <v>-84</v>
      </c>
      <c r="W93" s="120">
        <f t="shared" si="29"/>
        <v>-0.31818181818181823</v>
      </c>
      <c r="X93" s="114">
        <v>229</v>
      </c>
      <c r="Y93" s="123">
        <f t="shared" si="30"/>
        <v>0.86742424242424243</v>
      </c>
      <c r="Z93" s="115">
        <f>Eingabe2018!G103</f>
        <v>158</v>
      </c>
      <c r="AA93" s="129">
        <f t="shared" si="31"/>
        <v>0.87777777777777777</v>
      </c>
      <c r="AB93" s="116">
        <v>35</v>
      </c>
      <c r="AC93" s="123">
        <f t="shared" si="32"/>
        <v>0.13257575757575757</v>
      </c>
      <c r="AD93" s="115">
        <f>Eingabe2018!H103</f>
        <v>21</v>
      </c>
      <c r="AE93" s="123">
        <f t="shared" si="33"/>
        <v>0.11666666666666667</v>
      </c>
      <c r="AF93" s="114">
        <v>0</v>
      </c>
      <c r="AG93" s="123">
        <f t="shared" si="34"/>
        <v>0</v>
      </c>
      <c r="AH93" s="115">
        <f>Eingabe2018!I103</f>
        <v>1</v>
      </c>
      <c r="AI93" s="187">
        <f t="shared" si="35"/>
        <v>5.5555555555555558E-3</v>
      </c>
      <c r="AJ93" s="119">
        <v>0</v>
      </c>
      <c r="AK93" s="123">
        <f t="shared" si="36"/>
        <v>0</v>
      </c>
      <c r="AL93" s="115">
        <f>Eingabe2018!J103</f>
        <v>0</v>
      </c>
      <c r="AM93" s="129">
        <f t="shared" si="37"/>
        <v>0</v>
      </c>
    </row>
    <row r="94" spans="2:39" x14ac:dyDescent="0.3">
      <c r="B94" s="111" t="s">
        <v>441</v>
      </c>
      <c r="C94" s="185">
        <v>10706</v>
      </c>
      <c r="D94" s="113" t="s">
        <v>192</v>
      </c>
      <c r="E94" s="114">
        <v>235</v>
      </c>
      <c r="F94" s="115">
        <f>Eingabe2018!C104</f>
        <v>208</v>
      </c>
      <c r="G94" s="121">
        <f t="shared" si="19"/>
        <v>-27</v>
      </c>
      <c r="H94" s="120">
        <f t="shared" si="20"/>
        <v>-0.11489361702127665</v>
      </c>
      <c r="I94" s="116">
        <v>105</v>
      </c>
      <c r="J94" s="115">
        <f>Eingabe2018!D104</f>
        <v>104</v>
      </c>
      <c r="K94" s="121">
        <f t="shared" si="21"/>
        <v>-1</v>
      </c>
      <c r="L94" s="120">
        <f t="shared" si="22"/>
        <v>-9.52380952380949E-3</v>
      </c>
      <c r="M94" s="122">
        <f t="shared" si="23"/>
        <v>0.44680851063829785</v>
      </c>
      <c r="N94" s="123">
        <f t="shared" si="24"/>
        <v>0.5</v>
      </c>
      <c r="O94" s="103">
        <f t="shared" si="25"/>
        <v>5.3191489361702149E-2</v>
      </c>
      <c r="P94" s="114">
        <v>0</v>
      </c>
      <c r="Q94" s="115">
        <f>Eingabe2018!E104</f>
        <v>1</v>
      </c>
      <c r="R94" s="121">
        <f t="shared" si="26"/>
        <v>1</v>
      </c>
      <c r="S94" s="120" t="e">
        <f t="shared" si="27"/>
        <v>#DIV/0!</v>
      </c>
      <c r="T94" s="116">
        <v>105</v>
      </c>
      <c r="U94" s="115">
        <f>Eingabe2018!F104</f>
        <v>103</v>
      </c>
      <c r="V94" s="121">
        <f t="shared" si="28"/>
        <v>-2</v>
      </c>
      <c r="W94" s="120">
        <f t="shared" si="29"/>
        <v>-1.9047619047619091E-2</v>
      </c>
      <c r="X94" s="114">
        <v>96</v>
      </c>
      <c r="Y94" s="123">
        <f t="shared" si="30"/>
        <v>0.91428571428571426</v>
      </c>
      <c r="Z94" s="115">
        <f>Eingabe2018!G104</f>
        <v>93</v>
      </c>
      <c r="AA94" s="129">
        <f t="shared" si="31"/>
        <v>0.90291262135922334</v>
      </c>
      <c r="AB94" s="116">
        <v>9</v>
      </c>
      <c r="AC94" s="123">
        <f t="shared" si="32"/>
        <v>8.5714285714285715E-2</v>
      </c>
      <c r="AD94" s="115">
        <f>Eingabe2018!H104</f>
        <v>10</v>
      </c>
      <c r="AE94" s="123">
        <f t="shared" si="33"/>
        <v>9.7087378640776698E-2</v>
      </c>
      <c r="AF94" s="114">
        <v>0</v>
      </c>
      <c r="AG94" s="123">
        <f t="shared" si="34"/>
        <v>0</v>
      </c>
      <c r="AH94" s="115">
        <f>Eingabe2018!I104</f>
        <v>0</v>
      </c>
      <c r="AI94" s="187">
        <f t="shared" si="35"/>
        <v>0</v>
      </c>
      <c r="AJ94" s="119">
        <v>0</v>
      </c>
      <c r="AK94" s="123">
        <f t="shared" si="36"/>
        <v>0</v>
      </c>
      <c r="AL94" s="115">
        <f>Eingabe2018!J104</f>
        <v>0</v>
      </c>
      <c r="AM94" s="129">
        <f t="shared" si="37"/>
        <v>0</v>
      </c>
    </row>
    <row r="95" spans="2:39" x14ac:dyDescent="0.3">
      <c r="B95" s="111" t="s">
        <v>441</v>
      </c>
      <c r="C95" s="185">
        <v>10707</v>
      </c>
      <c r="D95" s="113" t="s">
        <v>194</v>
      </c>
      <c r="E95" s="114">
        <v>900</v>
      </c>
      <c r="F95" s="115">
        <f>Eingabe2018!C105</f>
        <v>774</v>
      </c>
      <c r="G95" s="121">
        <f t="shared" si="19"/>
        <v>-126</v>
      </c>
      <c r="H95" s="120">
        <f t="shared" si="20"/>
        <v>-0.14000000000000001</v>
      </c>
      <c r="I95" s="116">
        <v>388</v>
      </c>
      <c r="J95" s="115">
        <f>Eingabe2018!D105</f>
        <v>306</v>
      </c>
      <c r="K95" s="121">
        <f t="shared" si="21"/>
        <v>-82</v>
      </c>
      <c r="L95" s="120">
        <f t="shared" si="22"/>
        <v>-0.21134020618556704</v>
      </c>
      <c r="M95" s="122">
        <f t="shared" si="23"/>
        <v>0.43111111111111111</v>
      </c>
      <c r="N95" s="123">
        <f t="shared" si="24"/>
        <v>0.39534883720930231</v>
      </c>
      <c r="O95" s="103">
        <f t="shared" si="25"/>
        <v>-3.5762273901808805E-2</v>
      </c>
      <c r="P95" s="114">
        <v>12</v>
      </c>
      <c r="Q95" s="115">
        <f>Eingabe2018!E105</f>
        <v>7</v>
      </c>
      <c r="R95" s="121">
        <f t="shared" si="26"/>
        <v>-5</v>
      </c>
      <c r="S95" s="120">
        <f t="shared" si="27"/>
        <v>-0.41666666666666663</v>
      </c>
      <c r="T95" s="116">
        <v>376</v>
      </c>
      <c r="U95" s="115">
        <f>Eingabe2018!F105</f>
        <v>299</v>
      </c>
      <c r="V95" s="121">
        <f t="shared" si="28"/>
        <v>-77</v>
      </c>
      <c r="W95" s="120">
        <f t="shared" si="29"/>
        <v>-0.20478723404255317</v>
      </c>
      <c r="X95" s="114">
        <v>347</v>
      </c>
      <c r="Y95" s="123">
        <f t="shared" si="30"/>
        <v>0.9228723404255319</v>
      </c>
      <c r="Z95" s="115">
        <f>Eingabe2018!G105</f>
        <v>225</v>
      </c>
      <c r="AA95" s="129">
        <f t="shared" si="31"/>
        <v>0.75250836120401343</v>
      </c>
      <c r="AB95" s="116">
        <v>29</v>
      </c>
      <c r="AC95" s="123">
        <f t="shared" si="32"/>
        <v>7.7127659574468085E-2</v>
      </c>
      <c r="AD95" s="115">
        <f>Eingabe2018!H105</f>
        <v>31</v>
      </c>
      <c r="AE95" s="123">
        <f t="shared" si="33"/>
        <v>0.10367892976588629</v>
      </c>
      <c r="AF95" s="114">
        <v>0</v>
      </c>
      <c r="AG95" s="123">
        <f t="shared" si="34"/>
        <v>0</v>
      </c>
      <c r="AH95" s="115">
        <f>Eingabe2018!I105</f>
        <v>43</v>
      </c>
      <c r="AI95" s="187">
        <f t="shared" si="35"/>
        <v>0.14381270903010032</v>
      </c>
      <c r="AJ95" s="119">
        <v>0</v>
      </c>
      <c r="AK95" s="123">
        <f t="shared" si="36"/>
        <v>0</v>
      </c>
      <c r="AL95" s="115">
        <f>Eingabe2018!J105</f>
        <v>0</v>
      </c>
      <c r="AM95" s="129">
        <f t="shared" si="37"/>
        <v>0</v>
      </c>
    </row>
    <row r="96" spans="2:39" x14ac:dyDescent="0.3">
      <c r="B96" s="111" t="s">
        <v>441</v>
      </c>
      <c r="C96" s="185">
        <v>10708</v>
      </c>
      <c r="D96" s="113" t="s">
        <v>196</v>
      </c>
      <c r="E96" s="114">
        <v>574</v>
      </c>
      <c r="F96" s="115">
        <f>Eingabe2018!C106</f>
        <v>511</v>
      </c>
      <c r="G96" s="121">
        <f t="shared" si="19"/>
        <v>-63</v>
      </c>
      <c r="H96" s="120">
        <f t="shared" si="20"/>
        <v>-0.1097560975609756</v>
      </c>
      <c r="I96" s="116">
        <v>328</v>
      </c>
      <c r="J96" s="115">
        <f>Eingabe2018!D106</f>
        <v>189</v>
      </c>
      <c r="K96" s="121">
        <f t="shared" si="21"/>
        <v>-139</v>
      </c>
      <c r="L96" s="120">
        <f t="shared" si="22"/>
        <v>-0.42378048780487809</v>
      </c>
      <c r="M96" s="122">
        <f t="shared" si="23"/>
        <v>0.5714285714285714</v>
      </c>
      <c r="N96" s="123">
        <f t="shared" si="24"/>
        <v>0.36986301369863012</v>
      </c>
      <c r="O96" s="103">
        <f t="shared" si="25"/>
        <v>-0.20156555772994128</v>
      </c>
      <c r="P96" s="114">
        <v>2</v>
      </c>
      <c r="Q96" s="115">
        <f>Eingabe2018!E106</f>
        <v>1</v>
      </c>
      <c r="R96" s="121">
        <f t="shared" si="26"/>
        <v>-1</v>
      </c>
      <c r="S96" s="120">
        <f t="shared" si="27"/>
        <v>-0.5</v>
      </c>
      <c r="T96" s="116">
        <v>326</v>
      </c>
      <c r="U96" s="115">
        <f>Eingabe2018!F106</f>
        <v>188</v>
      </c>
      <c r="V96" s="121">
        <f t="shared" si="28"/>
        <v>-138</v>
      </c>
      <c r="W96" s="120">
        <f t="shared" si="29"/>
        <v>-0.42331288343558282</v>
      </c>
      <c r="X96" s="114">
        <v>308</v>
      </c>
      <c r="Y96" s="123">
        <f t="shared" si="30"/>
        <v>0.94478527607361962</v>
      </c>
      <c r="Z96" s="115">
        <f>Eingabe2018!G106</f>
        <v>172</v>
      </c>
      <c r="AA96" s="129">
        <f t="shared" si="31"/>
        <v>0.91489361702127658</v>
      </c>
      <c r="AB96" s="116">
        <v>18</v>
      </c>
      <c r="AC96" s="123">
        <f t="shared" si="32"/>
        <v>5.5214723926380369E-2</v>
      </c>
      <c r="AD96" s="115">
        <f>Eingabe2018!H106</f>
        <v>7</v>
      </c>
      <c r="AE96" s="123">
        <f t="shared" si="33"/>
        <v>3.7234042553191488E-2</v>
      </c>
      <c r="AF96" s="114">
        <v>0</v>
      </c>
      <c r="AG96" s="123">
        <f t="shared" si="34"/>
        <v>0</v>
      </c>
      <c r="AH96" s="115">
        <f>Eingabe2018!I106</f>
        <v>9</v>
      </c>
      <c r="AI96" s="187">
        <f t="shared" si="35"/>
        <v>4.7872340425531915E-2</v>
      </c>
      <c r="AJ96" s="119">
        <v>0</v>
      </c>
      <c r="AK96" s="123">
        <f t="shared" si="36"/>
        <v>0</v>
      </c>
      <c r="AL96" s="115">
        <f>Eingabe2018!J106</f>
        <v>0</v>
      </c>
      <c r="AM96" s="129">
        <f t="shared" si="37"/>
        <v>0</v>
      </c>
    </row>
    <row r="97" spans="2:39" x14ac:dyDescent="0.3">
      <c r="B97" s="111" t="s">
        <v>441</v>
      </c>
      <c r="C97" s="185">
        <v>10709</v>
      </c>
      <c r="D97" s="113" t="s">
        <v>198</v>
      </c>
      <c r="E97" s="114">
        <v>826</v>
      </c>
      <c r="F97" s="115">
        <f>Eingabe2018!C107</f>
        <v>745</v>
      </c>
      <c r="G97" s="121">
        <f t="shared" si="19"/>
        <v>-81</v>
      </c>
      <c r="H97" s="120">
        <f t="shared" si="20"/>
        <v>-9.8062953995157409E-2</v>
      </c>
      <c r="I97" s="116">
        <v>278</v>
      </c>
      <c r="J97" s="115">
        <f>Eingabe2018!D107</f>
        <v>249</v>
      </c>
      <c r="K97" s="121">
        <f t="shared" si="21"/>
        <v>-29</v>
      </c>
      <c r="L97" s="120">
        <f t="shared" si="22"/>
        <v>-0.10431654676258995</v>
      </c>
      <c r="M97" s="122">
        <f t="shared" si="23"/>
        <v>0.33656174334140437</v>
      </c>
      <c r="N97" s="123">
        <f t="shared" si="24"/>
        <v>0.33422818791946307</v>
      </c>
      <c r="O97" s="103">
        <f t="shared" si="25"/>
        <v>-2.3335554219413024E-3</v>
      </c>
      <c r="P97" s="114">
        <v>5</v>
      </c>
      <c r="Q97" s="115">
        <f>Eingabe2018!E107</f>
        <v>1</v>
      </c>
      <c r="R97" s="121">
        <f t="shared" si="26"/>
        <v>-4</v>
      </c>
      <c r="S97" s="120">
        <f t="shared" si="27"/>
        <v>-0.8</v>
      </c>
      <c r="T97" s="116">
        <v>273</v>
      </c>
      <c r="U97" s="115">
        <f>Eingabe2018!F107</f>
        <v>248</v>
      </c>
      <c r="V97" s="121">
        <f t="shared" si="28"/>
        <v>-25</v>
      </c>
      <c r="W97" s="120">
        <f t="shared" si="29"/>
        <v>-9.1575091575091583E-2</v>
      </c>
      <c r="X97" s="114">
        <v>209</v>
      </c>
      <c r="Y97" s="123">
        <f t="shared" si="30"/>
        <v>0.76556776556776551</v>
      </c>
      <c r="Z97" s="115">
        <f>Eingabe2018!G107</f>
        <v>194</v>
      </c>
      <c r="AA97" s="129">
        <f t="shared" si="31"/>
        <v>0.782258064516129</v>
      </c>
      <c r="AB97" s="116">
        <v>64</v>
      </c>
      <c r="AC97" s="123">
        <f t="shared" si="32"/>
        <v>0.23443223443223443</v>
      </c>
      <c r="AD97" s="115">
        <f>Eingabe2018!H107</f>
        <v>39</v>
      </c>
      <c r="AE97" s="123">
        <f t="shared" si="33"/>
        <v>0.15725806451612903</v>
      </c>
      <c r="AF97" s="114">
        <v>0</v>
      </c>
      <c r="AG97" s="123">
        <f t="shared" si="34"/>
        <v>0</v>
      </c>
      <c r="AH97" s="115">
        <f>Eingabe2018!I107</f>
        <v>15</v>
      </c>
      <c r="AI97" s="187">
        <f t="shared" si="35"/>
        <v>6.0483870967741937E-2</v>
      </c>
      <c r="AJ97" s="119">
        <v>0</v>
      </c>
      <c r="AK97" s="123">
        <f t="shared" si="36"/>
        <v>0</v>
      </c>
      <c r="AL97" s="115">
        <f>Eingabe2018!J107</f>
        <v>0</v>
      </c>
      <c r="AM97" s="129">
        <f t="shared" si="37"/>
        <v>0</v>
      </c>
    </row>
    <row r="98" spans="2:39" x14ac:dyDescent="0.3">
      <c r="B98" s="111" t="s">
        <v>441</v>
      </c>
      <c r="C98" s="185">
        <v>10710</v>
      </c>
      <c r="D98" s="113" t="s">
        <v>200</v>
      </c>
      <c r="E98" s="114">
        <v>301</v>
      </c>
      <c r="F98" s="115">
        <f>Eingabe2018!C108</f>
        <v>311</v>
      </c>
      <c r="G98" s="121">
        <f t="shared" si="19"/>
        <v>10</v>
      </c>
      <c r="H98" s="120">
        <f t="shared" si="20"/>
        <v>3.3222591362126241E-2</v>
      </c>
      <c r="I98" s="116">
        <v>191</v>
      </c>
      <c r="J98" s="115">
        <f>Eingabe2018!D108</f>
        <v>134</v>
      </c>
      <c r="K98" s="121">
        <f t="shared" si="21"/>
        <v>-57</v>
      </c>
      <c r="L98" s="120">
        <f t="shared" si="22"/>
        <v>-0.29842931937172779</v>
      </c>
      <c r="M98" s="122">
        <f t="shared" si="23"/>
        <v>0.63455149501661134</v>
      </c>
      <c r="N98" s="123">
        <f t="shared" si="24"/>
        <v>0.43086816720257237</v>
      </c>
      <c r="O98" s="103">
        <f t="shared" si="25"/>
        <v>-0.20368332781403897</v>
      </c>
      <c r="P98" s="114">
        <v>1</v>
      </c>
      <c r="Q98" s="115">
        <f>Eingabe2018!E108</f>
        <v>1</v>
      </c>
      <c r="R98" s="121">
        <f t="shared" si="26"/>
        <v>0</v>
      </c>
      <c r="S98" s="120">
        <f t="shared" si="27"/>
        <v>0</v>
      </c>
      <c r="T98" s="116">
        <v>190</v>
      </c>
      <c r="U98" s="115">
        <f>Eingabe2018!F108</f>
        <v>133</v>
      </c>
      <c r="V98" s="121">
        <f t="shared" si="28"/>
        <v>-57</v>
      </c>
      <c r="W98" s="120">
        <f t="shared" si="29"/>
        <v>-0.30000000000000004</v>
      </c>
      <c r="X98" s="114">
        <v>145</v>
      </c>
      <c r="Y98" s="123">
        <f t="shared" si="30"/>
        <v>0.76315789473684215</v>
      </c>
      <c r="Z98" s="115">
        <f>Eingabe2018!G108</f>
        <v>107</v>
      </c>
      <c r="AA98" s="129">
        <f t="shared" si="31"/>
        <v>0.80451127819548873</v>
      </c>
      <c r="AB98" s="116">
        <v>45</v>
      </c>
      <c r="AC98" s="123">
        <f t="shared" si="32"/>
        <v>0.23684210526315788</v>
      </c>
      <c r="AD98" s="115">
        <f>Eingabe2018!H108</f>
        <v>22</v>
      </c>
      <c r="AE98" s="123">
        <f t="shared" si="33"/>
        <v>0.16541353383458646</v>
      </c>
      <c r="AF98" s="114">
        <v>0</v>
      </c>
      <c r="AG98" s="123">
        <f t="shared" si="34"/>
        <v>0</v>
      </c>
      <c r="AH98" s="115">
        <f>Eingabe2018!I108</f>
        <v>4</v>
      </c>
      <c r="AI98" s="187">
        <f t="shared" si="35"/>
        <v>3.007518796992481E-2</v>
      </c>
      <c r="AJ98" s="119">
        <v>0</v>
      </c>
      <c r="AK98" s="123">
        <f t="shared" si="36"/>
        <v>0</v>
      </c>
      <c r="AL98" s="115">
        <f>Eingabe2018!J108</f>
        <v>0</v>
      </c>
      <c r="AM98" s="129">
        <f t="shared" si="37"/>
        <v>0</v>
      </c>
    </row>
    <row r="99" spans="2:39" x14ac:dyDescent="0.3">
      <c r="B99" s="111" t="s">
        <v>441</v>
      </c>
      <c r="C99" s="185">
        <v>10711</v>
      </c>
      <c r="D99" s="113" t="s">
        <v>202</v>
      </c>
      <c r="E99" s="114">
        <v>407</v>
      </c>
      <c r="F99" s="115">
        <f>Eingabe2018!C109</f>
        <v>382</v>
      </c>
      <c r="G99" s="121">
        <f t="shared" si="19"/>
        <v>-25</v>
      </c>
      <c r="H99" s="120">
        <f t="shared" si="20"/>
        <v>-6.1425061425061434E-2</v>
      </c>
      <c r="I99" s="116">
        <v>111</v>
      </c>
      <c r="J99" s="115">
        <f>Eingabe2018!D109</f>
        <v>84</v>
      </c>
      <c r="K99" s="121">
        <f t="shared" si="21"/>
        <v>-27</v>
      </c>
      <c r="L99" s="120">
        <f t="shared" si="22"/>
        <v>-0.2432432432432432</v>
      </c>
      <c r="M99" s="122">
        <f t="shared" si="23"/>
        <v>0.27272727272727271</v>
      </c>
      <c r="N99" s="123">
        <f t="shared" si="24"/>
        <v>0.21989528795811519</v>
      </c>
      <c r="O99" s="103">
        <f t="shared" si="25"/>
        <v>-5.2831984769157514E-2</v>
      </c>
      <c r="P99" s="114">
        <v>2</v>
      </c>
      <c r="Q99" s="115">
        <f>Eingabe2018!E109</f>
        <v>0</v>
      </c>
      <c r="R99" s="121">
        <f t="shared" si="26"/>
        <v>-2</v>
      </c>
      <c r="S99" s="120">
        <f t="shared" si="27"/>
        <v>-1</v>
      </c>
      <c r="T99" s="116">
        <v>109</v>
      </c>
      <c r="U99" s="115">
        <f>Eingabe2018!F109</f>
        <v>84</v>
      </c>
      <c r="V99" s="121">
        <f t="shared" si="28"/>
        <v>-25</v>
      </c>
      <c r="W99" s="120">
        <f t="shared" si="29"/>
        <v>-0.22935779816513757</v>
      </c>
      <c r="X99" s="114">
        <v>89</v>
      </c>
      <c r="Y99" s="123">
        <f t="shared" si="30"/>
        <v>0.8165137614678899</v>
      </c>
      <c r="Z99" s="115">
        <f>Eingabe2018!G109</f>
        <v>62</v>
      </c>
      <c r="AA99" s="129">
        <f t="shared" si="31"/>
        <v>0.73809523809523814</v>
      </c>
      <c r="AB99" s="116">
        <v>20</v>
      </c>
      <c r="AC99" s="123">
        <f t="shared" si="32"/>
        <v>0.1834862385321101</v>
      </c>
      <c r="AD99" s="115">
        <f>Eingabe2018!H109</f>
        <v>18</v>
      </c>
      <c r="AE99" s="123">
        <f t="shared" si="33"/>
        <v>0.21428571428571427</v>
      </c>
      <c r="AF99" s="114">
        <v>0</v>
      </c>
      <c r="AG99" s="123">
        <f t="shared" si="34"/>
        <v>0</v>
      </c>
      <c r="AH99" s="115">
        <f>Eingabe2018!I109</f>
        <v>4</v>
      </c>
      <c r="AI99" s="187">
        <f t="shared" si="35"/>
        <v>4.7619047619047616E-2</v>
      </c>
      <c r="AJ99" s="119">
        <v>0</v>
      </c>
      <c r="AK99" s="123">
        <f t="shared" si="36"/>
        <v>0</v>
      </c>
      <c r="AL99" s="115">
        <f>Eingabe2018!J109</f>
        <v>0</v>
      </c>
      <c r="AM99" s="129">
        <f t="shared" si="37"/>
        <v>0</v>
      </c>
    </row>
    <row r="100" spans="2:39" x14ac:dyDescent="0.3">
      <c r="B100" s="111" t="s">
        <v>441</v>
      </c>
      <c r="C100" s="185">
        <v>10712</v>
      </c>
      <c r="D100" s="113" t="s">
        <v>204</v>
      </c>
      <c r="E100" s="114">
        <v>534</v>
      </c>
      <c r="F100" s="115">
        <f>Eingabe2018!C110</f>
        <v>505</v>
      </c>
      <c r="G100" s="121">
        <f t="shared" si="19"/>
        <v>-29</v>
      </c>
      <c r="H100" s="120">
        <f t="shared" si="20"/>
        <v>-5.4307116104868935E-2</v>
      </c>
      <c r="I100" s="116">
        <v>151</v>
      </c>
      <c r="J100" s="115">
        <f>Eingabe2018!D110</f>
        <v>138</v>
      </c>
      <c r="K100" s="121">
        <f t="shared" si="21"/>
        <v>-13</v>
      </c>
      <c r="L100" s="120">
        <f t="shared" si="22"/>
        <v>-8.6092715231788075E-2</v>
      </c>
      <c r="M100" s="122">
        <f t="shared" si="23"/>
        <v>0.28277153558052437</v>
      </c>
      <c r="N100" s="123">
        <f t="shared" si="24"/>
        <v>0.27326732673267329</v>
      </c>
      <c r="O100" s="103">
        <f t="shared" si="25"/>
        <v>-9.5042088478510811E-3</v>
      </c>
      <c r="P100" s="114">
        <v>4</v>
      </c>
      <c r="Q100" s="115">
        <f>Eingabe2018!E110</f>
        <v>0</v>
      </c>
      <c r="R100" s="121">
        <f t="shared" si="26"/>
        <v>-4</v>
      </c>
      <c r="S100" s="120">
        <f t="shared" si="27"/>
        <v>-1</v>
      </c>
      <c r="T100" s="116">
        <v>147</v>
      </c>
      <c r="U100" s="115">
        <f>Eingabe2018!F110</f>
        <v>138</v>
      </c>
      <c r="V100" s="121">
        <f t="shared" si="28"/>
        <v>-9</v>
      </c>
      <c r="W100" s="120">
        <f t="shared" si="29"/>
        <v>-6.1224489795918324E-2</v>
      </c>
      <c r="X100" s="114">
        <v>140</v>
      </c>
      <c r="Y100" s="123">
        <f t="shared" si="30"/>
        <v>0.95238095238095233</v>
      </c>
      <c r="Z100" s="115">
        <f>Eingabe2018!G110</f>
        <v>115</v>
      </c>
      <c r="AA100" s="129">
        <f t="shared" si="31"/>
        <v>0.83333333333333337</v>
      </c>
      <c r="AB100" s="116">
        <v>7</v>
      </c>
      <c r="AC100" s="123">
        <f t="shared" si="32"/>
        <v>4.7619047619047616E-2</v>
      </c>
      <c r="AD100" s="115">
        <f>Eingabe2018!H110</f>
        <v>7</v>
      </c>
      <c r="AE100" s="123">
        <f t="shared" si="33"/>
        <v>5.0724637681159424E-2</v>
      </c>
      <c r="AF100" s="114">
        <v>0</v>
      </c>
      <c r="AG100" s="123">
        <f t="shared" si="34"/>
        <v>0</v>
      </c>
      <c r="AH100" s="115">
        <f>Eingabe2018!I110</f>
        <v>16</v>
      </c>
      <c r="AI100" s="187">
        <f t="shared" si="35"/>
        <v>0.11594202898550725</v>
      </c>
      <c r="AJ100" s="119">
        <v>0</v>
      </c>
      <c r="AK100" s="123">
        <f t="shared" si="36"/>
        <v>0</v>
      </c>
      <c r="AL100" s="115">
        <f>Eingabe2018!J110</f>
        <v>0</v>
      </c>
      <c r="AM100" s="129">
        <f t="shared" si="37"/>
        <v>0</v>
      </c>
    </row>
    <row r="101" spans="2:39" x14ac:dyDescent="0.3">
      <c r="B101" s="111" t="s">
        <v>441</v>
      </c>
      <c r="C101" s="185">
        <v>10725</v>
      </c>
      <c r="D101" s="113" t="s">
        <v>206</v>
      </c>
      <c r="E101" s="114">
        <v>196</v>
      </c>
      <c r="F101" s="115">
        <f>Eingabe2018!C111</f>
        <v>188</v>
      </c>
      <c r="G101" s="121">
        <f t="shared" si="19"/>
        <v>-8</v>
      </c>
      <c r="H101" s="120">
        <f t="shared" si="20"/>
        <v>-4.081632653061229E-2</v>
      </c>
      <c r="I101" s="116">
        <v>92</v>
      </c>
      <c r="J101" s="115">
        <f>Eingabe2018!D111</f>
        <v>85</v>
      </c>
      <c r="K101" s="121">
        <f t="shared" si="21"/>
        <v>-7</v>
      </c>
      <c r="L101" s="120">
        <f t="shared" si="22"/>
        <v>-7.6086956521739135E-2</v>
      </c>
      <c r="M101" s="122">
        <f t="shared" si="23"/>
        <v>0.46938775510204084</v>
      </c>
      <c r="N101" s="123">
        <f t="shared" si="24"/>
        <v>0.4521276595744681</v>
      </c>
      <c r="O101" s="103">
        <f t="shared" si="25"/>
        <v>-1.7260095527572739E-2</v>
      </c>
      <c r="P101" s="114">
        <v>0</v>
      </c>
      <c r="Q101" s="115">
        <f>Eingabe2018!E111</f>
        <v>1</v>
      </c>
      <c r="R101" s="121">
        <f t="shared" si="26"/>
        <v>1</v>
      </c>
      <c r="S101" s="120" t="e">
        <f t="shared" si="27"/>
        <v>#DIV/0!</v>
      </c>
      <c r="T101" s="116">
        <v>92</v>
      </c>
      <c r="U101" s="115">
        <f>Eingabe2018!F111</f>
        <v>84</v>
      </c>
      <c r="V101" s="121">
        <f t="shared" si="28"/>
        <v>-8</v>
      </c>
      <c r="W101" s="120">
        <f t="shared" si="29"/>
        <v>-8.6956521739130488E-2</v>
      </c>
      <c r="X101" s="114">
        <v>87</v>
      </c>
      <c r="Y101" s="123">
        <f t="shared" si="30"/>
        <v>0.94565217391304346</v>
      </c>
      <c r="Z101" s="115">
        <f>Eingabe2018!G111</f>
        <v>70</v>
      </c>
      <c r="AA101" s="129">
        <f t="shared" si="31"/>
        <v>0.83333333333333337</v>
      </c>
      <c r="AB101" s="116">
        <v>5</v>
      </c>
      <c r="AC101" s="123">
        <f t="shared" si="32"/>
        <v>5.434782608695652E-2</v>
      </c>
      <c r="AD101" s="115">
        <f>Eingabe2018!H111</f>
        <v>14</v>
      </c>
      <c r="AE101" s="123">
        <f t="shared" si="33"/>
        <v>0.16666666666666666</v>
      </c>
      <c r="AF101" s="114">
        <v>0</v>
      </c>
      <c r="AG101" s="123">
        <f t="shared" si="34"/>
        <v>0</v>
      </c>
      <c r="AH101" s="115">
        <f>Eingabe2018!I111</f>
        <v>0</v>
      </c>
      <c r="AI101" s="187">
        <f t="shared" si="35"/>
        <v>0</v>
      </c>
      <c r="AJ101" s="119">
        <v>0</v>
      </c>
      <c r="AK101" s="123">
        <f t="shared" si="36"/>
        <v>0</v>
      </c>
      <c r="AL101" s="115">
        <f>Eingabe2018!J111</f>
        <v>0</v>
      </c>
      <c r="AM101" s="129">
        <f t="shared" si="37"/>
        <v>0</v>
      </c>
    </row>
    <row r="102" spans="2:39" x14ac:dyDescent="0.3">
      <c r="B102" s="111" t="s">
        <v>441</v>
      </c>
      <c r="C102" s="185">
        <v>10713</v>
      </c>
      <c r="D102" s="113" t="s">
        <v>208</v>
      </c>
      <c r="E102" s="114">
        <v>644</v>
      </c>
      <c r="F102" s="115">
        <f>Eingabe2018!C112</f>
        <v>608</v>
      </c>
      <c r="G102" s="121">
        <f t="shared" si="19"/>
        <v>-36</v>
      </c>
      <c r="H102" s="120">
        <f t="shared" si="20"/>
        <v>-5.5900621118012417E-2</v>
      </c>
      <c r="I102" s="116">
        <v>280</v>
      </c>
      <c r="J102" s="115">
        <f>Eingabe2018!D112</f>
        <v>185</v>
      </c>
      <c r="K102" s="121">
        <f t="shared" si="21"/>
        <v>-95</v>
      </c>
      <c r="L102" s="120">
        <f t="shared" si="22"/>
        <v>-0.3392857142857143</v>
      </c>
      <c r="M102" s="122">
        <f t="shared" si="23"/>
        <v>0.43478260869565216</v>
      </c>
      <c r="N102" s="123">
        <f t="shared" si="24"/>
        <v>0.30427631578947367</v>
      </c>
      <c r="O102" s="103">
        <f t="shared" si="25"/>
        <v>-0.13050629290617849</v>
      </c>
      <c r="P102" s="114">
        <v>1</v>
      </c>
      <c r="Q102" s="115">
        <f>Eingabe2018!E112</f>
        <v>2</v>
      </c>
      <c r="R102" s="121">
        <f t="shared" si="26"/>
        <v>1</v>
      </c>
      <c r="S102" s="120">
        <f t="shared" si="27"/>
        <v>1</v>
      </c>
      <c r="T102" s="116">
        <v>279</v>
      </c>
      <c r="U102" s="115">
        <f>Eingabe2018!F112</f>
        <v>183</v>
      </c>
      <c r="V102" s="121">
        <f t="shared" si="28"/>
        <v>-96</v>
      </c>
      <c r="W102" s="120">
        <f t="shared" si="29"/>
        <v>-0.34408602150537637</v>
      </c>
      <c r="X102" s="114">
        <v>262</v>
      </c>
      <c r="Y102" s="123">
        <f t="shared" si="30"/>
        <v>0.93906810035842292</v>
      </c>
      <c r="Z102" s="115">
        <f>Eingabe2018!G112</f>
        <v>166</v>
      </c>
      <c r="AA102" s="129">
        <f t="shared" si="31"/>
        <v>0.90710382513661203</v>
      </c>
      <c r="AB102" s="116">
        <v>17</v>
      </c>
      <c r="AC102" s="123">
        <f t="shared" si="32"/>
        <v>6.093189964157706E-2</v>
      </c>
      <c r="AD102" s="115">
        <f>Eingabe2018!H112</f>
        <v>13</v>
      </c>
      <c r="AE102" s="123">
        <f t="shared" si="33"/>
        <v>7.1038251366120214E-2</v>
      </c>
      <c r="AF102" s="114">
        <v>0</v>
      </c>
      <c r="AG102" s="123">
        <f t="shared" si="34"/>
        <v>0</v>
      </c>
      <c r="AH102" s="115">
        <f>Eingabe2018!I112</f>
        <v>4</v>
      </c>
      <c r="AI102" s="187">
        <f t="shared" si="35"/>
        <v>2.185792349726776E-2</v>
      </c>
      <c r="AJ102" s="119">
        <v>0</v>
      </c>
      <c r="AK102" s="123">
        <f t="shared" si="36"/>
        <v>0</v>
      </c>
      <c r="AL102" s="115">
        <f>Eingabe2018!J112</f>
        <v>0</v>
      </c>
      <c r="AM102" s="129">
        <f t="shared" si="37"/>
        <v>0</v>
      </c>
    </row>
    <row r="103" spans="2:39" x14ac:dyDescent="0.3">
      <c r="B103" s="111" t="s">
        <v>441</v>
      </c>
      <c r="C103" s="185">
        <v>10714</v>
      </c>
      <c r="D103" s="113" t="s">
        <v>210</v>
      </c>
      <c r="E103" s="114">
        <v>440</v>
      </c>
      <c r="F103" s="115">
        <f>Eingabe2018!C113</f>
        <v>408</v>
      </c>
      <c r="G103" s="121">
        <f t="shared" si="19"/>
        <v>-32</v>
      </c>
      <c r="H103" s="120">
        <f t="shared" si="20"/>
        <v>-7.2727272727272751E-2</v>
      </c>
      <c r="I103" s="116">
        <v>98</v>
      </c>
      <c r="J103" s="115">
        <f>Eingabe2018!D113</f>
        <v>113</v>
      </c>
      <c r="K103" s="121">
        <f t="shared" si="21"/>
        <v>15</v>
      </c>
      <c r="L103" s="120">
        <f t="shared" si="22"/>
        <v>0.15306122448979598</v>
      </c>
      <c r="M103" s="122">
        <f t="shared" si="23"/>
        <v>0.22272727272727272</v>
      </c>
      <c r="N103" s="123">
        <f t="shared" si="24"/>
        <v>0.27696078431372551</v>
      </c>
      <c r="O103" s="103">
        <f t="shared" si="25"/>
        <v>5.4233511586452787E-2</v>
      </c>
      <c r="P103" s="114">
        <v>1</v>
      </c>
      <c r="Q103" s="115">
        <f>Eingabe2018!E113</f>
        <v>0</v>
      </c>
      <c r="R103" s="121">
        <f t="shared" si="26"/>
        <v>-1</v>
      </c>
      <c r="S103" s="120">
        <f t="shared" si="27"/>
        <v>-1</v>
      </c>
      <c r="T103" s="116">
        <v>97</v>
      </c>
      <c r="U103" s="115">
        <f>Eingabe2018!F113</f>
        <v>113</v>
      </c>
      <c r="V103" s="121">
        <f t="shared" si="28"/>
        <v>16</v>
      </c>
      <c r="W103" s="120">
        <f t="shared" si="29"/>
        <v>0.1649484536082475</v>
      </c>
      <c r="X103" s="114">
        <v>86</v>
      </c>
      <c r="Y103" s="123">
        <f t="shared" si="30"/>
        <v>0.88659793814432986</v>
      </c>
      <c r="Z103" s="115">
        <f>Eingabe2018!G113</f>
        <v>80</v>
      </c>
      <c r="AA103" s="129">
        <f t="shared" si="31"/>
        <v>0.70796460176991149</v>
      </c>
      <c r="AB103" s="116">
        <v>11</v>
      </c>
      <c r="AC103" s="123">
        <f t="shared" si="32"/>
        <v>0.1134020618556701</v>
      </c>
      <c r="AD103" s="115">
        <f>Eingabe2018!H113</f>
        <v>16</v>
      </c>
      <c r="AE103" s="123">
        <f t="shared" si="33"/>
        <v>0.1415929203539823</v>
      </c>
      <c r="AF103" s="114">
        <v>0</v>
      </c>
      <c r="AG103" s="123">
        <f t="shared" si="34"/>
        <v>0</v>
      </c>
      <c r="AH103" s="115">
        <f>Eingabe2018!I113</f>
        <v>17</v>
      </c>
      <c r="AI103" s="187">
        <f t="shared" si="35"/>
        <v>0.15044247787610621</v>
      </c>
      <c r="AJ103" s="119">
        <v>0</v>
      </c>
      <c r="AK103" s="123">
        <f t="shared" si="36"/>
        <v>0</v>
      </c>
      <c r="AL103" s="115">
        <f>Eingabe2018!J113</f>
        <v>0</v>
      </c>
      <c r="AM103" s="129">
        <f t="shared" si="37"/>
        <v>0</v>
      </c>
    </row>
    <row r="104" spans="2:39" x14ac:dyDescent="0.3">
      <c r="B104" s="111" t="s">
        <v>441</v>
      </c>
      <c r="C104" s="185">
        <v>10715</v>
      </c>
      <c r="D104" s="113" t="s">
        <v>212</v>
      </c>
      <c r="E104" s="114">
        <v>390</v>
      </c>
      <c r="F104" s="115">
        <f>Eingabe2018!C114</f>
        <v>358</v>
      </c>
      <c r="G104" s="121">
        <f t="shared" si="19"/>
        <v>-32</v>
      </c>
      <c r="H104" s="120">
        <f t="shared" si="20"/>
        <v>-8.2051282051282093E-2</v>
      </c>
      <c r="I104" s="116">
        <v>234</v>
      </c>
      <c r="J104" s="115">
        <f>Eingabe2018!D114</f>
        <v>205</v>
      </c>
      <c r="K104" s="121">
        <f t="shared" si="21"/>
        <v>-29</v>
      </c>
      <c r="L104" s="120">
        <f t="shared" si="22"/>
        <v>-0.12393162393162394</v>
      </c>
      <c r="M104" s="122">
        <f t="shared" si="23"/>
        <v>0.6</v>
      </c>
      <c r="N104" s="123">
        <f t="shared" si="24"/>
        <v>0.57262569832402233</v>
      </c>
      <c r="O104" s="103">
        <f t="shared" si="25"/>
        <v>-2.7374301675977653E-2</v>
      </c>
      <c r="P104" s="114">
        <v>1</v>
      </c>
      <c r="Q104" s="115">
        <f>Eingabe2018!E114</f>
        <v>3</v>
      </c>
      <c r="R104" s="121">
        <f t="shared" si="26"/>
        <v>2</v>
      </c>
      <c r="S104" s="120">
        <f t="shared" si="27"/>
        <v>2</v>
      </c>
      <c r="T104" s="116">
        <v>233</v>
      </c>
      <c r="U104" s="115">
        <f>Eingabe2018!F114</f>
        <v>202</v>
      </c>
      <c r="V104" s="121">
        <f t="shared" si="28"/>
        <v>-31</v>
      </c>
      <c r="W104" s="120">
        <f t="shared" si="29"/>
        <v>-0.13304721030042921</v>
      </c>
      <c r="X104" s="114">
        <v>113</v>
      </c>
      <c r="Y104" s="123">
        <f t="shared" si="30"/>
        <v>0.48497854077253216</v>
      </c>
      <c r="Z104" s="115">
        <f>Eingabe2018!G114</f>
        <v>116</v>
      </c>
      <c r="AA104" s="129">
        <f t="shared" si="31"/>
        <v>0.57425742574257421</v>
      </c>
      <c r="AB104" s="116">
        <v>120</v>
      </c>
      <c r="AC104" s="123">
        <f t="shared" si="32"/>
        <v>0.51502145922746778</v>
      </c>
      <c r="AD104" s="115">
        <f>Eingabe2018!H114</f>
        <v>85</v>
      </c>
      <c r="AE104" s="123">
        <f t="shared" si="33"/>
        <v>0.42079207920792078</v>
      </c>
      <c r="AF104" s="114">
        <v>0</v>
      </c>
      <c r="AG104" s="123">
        <f t="shared" si="34"/>
        <v>0</v>
      </c>
      <c r="AH104" s="115">
        <f>Eingabe2018!I114</f>
        <v>1</v>
      </c>
      <c r="AI104" s="187">
        <f t="shared" si="35"/>
        <v>4.9504950495049506E-3</v>
      </c>
      <c r="AJ104" s="119">
        <v>0</v>
      </c>
      <c r="AK104" s="123">
        <f t="shared" si="36"/>
        <v>0</v>
      </c>
      <c r="AL104" s="115">
        <f>Eingabe2018!J114</f>
        <v>0</v>
      </c>
      <c r="AM104" s="129">
        <f t="shared" si="37"/>
        <v>0</v>
      </c>
    </row>
    <row r="105" spans="2:39" x14ac:dyDescent="0.3">
      <c r="B105" s="111" t="s">
        <v>441</v>
      </c>
      <c r="C105" s="185">
        <v>10716</v>
      </c>
      <c r="D105" s="113" t="s">
        <v>214</v>
      </c>
      <c r="E105" s="114">
        <v>577</v>
      </c>
      <c r="F105" s="115">
        <f>Eingabe2018!C115</f>
        <v>559</v>
      </c>
      <c r="G105" s="121">
        <f t="shared" si="19"/>
        <v>-18</v>
      </c>
      <c r="H105" s="120">
        <f t="shared" si="20"/>
        <v>-3.119584055459268E-2</v>
      </c>
      <c r="I105" s="116">
        <v>190</v>
      </c>
      <c r="J105" s="115">
        <f>Eingabe2018!D115</f>
        <v>163</v>
      </c>
      <c r="K105" s="121">
        <f t="shared" si="21"/>
        <v>-27</v>
      </c>
      <c r="L105" s="120">
        <f t="shared" si="22"/>
        <v>-0.14210526315789473</v>
      </c>
      <c r="M105" s="122">
        <f t="shared" si="23"/>
        <v>0.3292894280762565</v>
      </c>
      <c r="N105" s="123">
        <f t="shared" si="24"/>
        <v>0.29159212880143115</v>
      </c>
      <c r="O105" s="103">
        <f t="shared" si="25"/>
        <v>-3.7697299274825347E-2</v>
      </c>
      <c r="P105" s="114">
        <v>11</v>
      </c>
      <c r="Q105" s="115">
        <f>Eingabe2018!E115</f>
        <v>0</v>
      </c>
      <c r="R105" s="121">
        <f t="shared" si="26"/>
        <v>-11</v>
      </c>
      <c r="S105" s="120">
        <f t="shared" si="27"/>
        <v>-1</v>
      </c>
      <c r="T105" s="116">
        <v>179</v>
      </c>
      <c r="U105" s="115">
        <f>Eingabe2018!F115</f>
        <v>163</v>
      </c>
      <c r="V105" s="121">
        <f t="shared" si="28"/>
        <v>-16</v>
      </c>
      <c r="W105" s="120">
        <f t="shared" si="29"/>
        <v>-8.9385474860335212E-2</v>
      </c>
      <c r="X105" s="114">
        <v>150</v>
      </c>
      <c r="Y105" s="123">
        <f t="shared" si="30"/>
        <v>0.83798882681564246</v>
      </c>
      <c r="Z105" s="115">
        <f>Eingabe2018!G115</f>
        <v>143</v>
      </c>
      <c r="AA105" s="129">
        <f t="shared" si="31"/>
        <v>0.87730061349693256</v>
      </c>
      <c r="AB105" s="116">
        <v>29</v>
      </c>
      <c r="AC105" s="123">
        <f t="shared" si="32"/>
        <v>0.16201117318435754</v>
      </c>
      <c r="AD105" s="115">
        <f>Eingabe2018!H115</f>
        <v>12</v>
      </c>
      <c r="AE105" s="123">
        <f t="shared" si="33"/>
        <v>7.3619631901840496E-2</v>
      </c>
      <c r="AF105" s="114">
        <v>0</v>
      </c>
      <c r="AG105" s="123">
        <f t="shared" si="34"/>
        <v>0</v>
      </c>
      <c r="AH105" s="115">
        <f>Eingabe2018!I115</f>
        <v>8</v>
      </c>
      <c r="AI105" s="187">
        <f t="shared" si="35"/>
        <v>4.9079754601226995E-2</v>
      </c>
      <c r="AJ105" s="119">
        <v>0</v>
      </c>
      <c r="AK105" s="123">
        <f t="shared" si="36"/>
        <v>0</v>
      </c>
      <c r="AL105" s="115">
        <f>Eingabe2018!J115</f>
        <v>0</v>
      </c>
      <c r="AM105" s="129">
        <f t="shared" si="37"/>
        <v>0</v>
      </c>
    </row>
    <row r="106" spans="2:39" x14ac:dyDescent="0.3">
      <c r="B106" s="111" t="s">
        <v>441</v>
      </c>
      <c r="C106" s="185">
        <v>10717</v>
      </c>
      <c r="D106" s="113" t="s">
        <v>216</v>
      </c>
      <c r="E106" s="114">
        <v>306</v>
      </c>
      <c r="F106" s="115">
        <f>Eingabe2018!C116</f>
        <v>290</v>
      </c>
      <c r="G106" s="121">
        <f t="shared" si="19"/>
        <v>-16</v>
      </c>
      <c r="H106" s="120">
        <f t="shared" si="20"/>
        <v>-5.2287581699346442E-2</v>
      </c>
      <c r="I106" s="116">
        <v>56</v>
      </c>
      <c r="J106" s="115">
        <f>Eingabe2018!D116</f>
        <v>61</v>
      </c>
      <c r="K106" s="121">
        <f t="shared" si="21"/>
        <v>5</v>
      </c>
      <c r="L106" s="120">
        <f t="shared" si="22"/>
        <v>8.9285714285714191E-2</v>
      </c>
      <c r="M106" s="122">
        <f t="shared" si="23"/>
        <v>0.18300653594771241</v>
      </c>
      <c r="N106" s="123">
        <f t="shared" si="24"/>
        <v>0.2103448275862069</v>
      </c>
      <c r="O106" s="103">
        <f t="shared" si="25"/>
        <v>2.7338291638494494E-2</v>
      </c>
      <c r="P106" s="114">
        <v>1</v>
      </c>
      <c r="Q106" s="115">
        <f>Eingabe2018!E116</f>
        <v>2</v>
      </c>
      <c r="R106" s="121">
        <f t="shared" si="26"/>
        <v>1</v>
      </c>
      <c r="S106" s="120">
        <f t="shared" si="27"/>
        <v>1</v>
      </c>
      <c r="T106" s="116">
        <v>55</v>
      </c>
      <c r="U106" s="115">
        <f>Eingabe2018!F116</f>
        <v>59</v>
      </c>
      <c r="V106" s="121">
        <f t="shared" si="28"/>
        <v>4</v>
      </c>
      <c r="W106" s="120">
        <f t="shared" si="29"/>
        <v>7.2727272727272751E-2</v>
      </c>
      <c r="X106" s="114">
        <v>46</v>
      </c>
      <c r="Y106" s="123">
        <f t="shared" si="30"/>
        <v>0.83636363636363631</v>
      </c>
      <c r="Z106" s="115">
        <f>Eingabe2018!G116</f>
        <v>46</v>
      </c>
      <c r="AA106" s="129">
        <f t="shared" si="31"/>
        <v>0.77966101694915257</v>
      </c>
      <c r="AB106" s="116">
        <v>9</v>
      </c>
      <c r="AC106" s="123">
        <f t="shared" si="32"/>
        <v>0.16363636363636364</v>
      </c>
      <c r="AD106" s="115">
        <f>Eingabe2018!H116</f>
        <v>13</v>
      </c>
      <c r="AE106" s="123">
        <f t="shared" si="33"/>
        <v>0.22033898305084745</v>
      </c>
      <c r="AF106" s="114">
        <v>0</v>
      </c>
      <c r="AG106" s="123">
        <f t="shared" si="34"/>
        <v>0</v>
      </c>
      <c r="AH106" s="115">
        <f>Eingabe2018!I116</f>
        <v>0</v>
      </c>
      <c r="AI106" s="187">
        <f t="shared" si="35"/>
        <v>0</v>
      </c>
      <c r="AJ106" s="119">
        <v>0</v>
      </c>
      <c r="AK106" s="123">
        <f t="shared" si="36"/>
        <v>0</v>
      </c>
      <c r="AL106" s="115">
        <f>Eingabe2018!J116</f>
        <v>0</v>
      </c>
      <c r="AM106" s="129">
        <f t="shared" si="37"/>
        <v>0</v>
      </c>
    </row>
    <row r="107" spans="2:39" x14ac:dyDescent="0.3">
      <c r="B107" s="111" t="s">
        <v>441</v>
      </c>
      <c r="C107" s="185">
        <v>10718</v>
      </c>
      <c r="D107" s="113" t="s">
        <v>218</v>
      </c>
      <c r="E107" s="114">
        <v>594</v>
      </c>
      <c r="F107" s="115">
        <f>Eingabe2018!C117</f>
        <v>494</v>
      </c>
      <c r="G107" s="121">
        <f t="shared" si="19"/>
        <v>-100</v>
      </c>
      <c r="H107" s="120">
        <f t="shared" si="20"/>
        <v>-0.16835016835016836</v>
      </c>
      <c r="I107" s="116">
        <v>142</v>
      </c>
      <c r="J107" s="115">
        <f>Eingabe2018!D117</f>
        <v>121</v>
      </c>
      <c r="K107" s="121">
        <f t="shared" si="21"/>
        <v>-21</v>
      </c>
      <c r="L107" s="120">
        <f t="shared" si="22"/>
        <v>-0.147887323943662</v>
      </c>
      <c r="M107" s="122">
        <f t="shared" si="23"/>
        <v>0.23905723905723905</v>
      </c>
      <c r="N107" s="123">
        <f t="shared" si="24"/>
        <v>0.24493927125506074</v>
      </c>
      <c r="O107" s="103">
        <f t="shared" si="25"/>
        <v>5.882032197821685E-3</v>
      </c>
      <c r="P107" s="114">
        <v>0</v>
      </c>
      <c r="Q107" s="115">
        <f>Eingabe2018!E117</f>
        <v>0</v>
      </c>
      <c r="R107" s="121">
        <f t="shared" si="26"/>
        <v>0</v>
      </c>
      <c r="S107" s="120" t="e">
        <f t="shared" si="27"/>
        <v>#DIV/0!</v>
      </c>
      <c r="T107" s="116">
        <v>142</v>
      </c>
      <c r="U107" s="115">
        <f>Eingabe2018!F117</f>
        <v>121</v>
      </c>
      <c r="V107" s="121">
        <f t="shared" si="28"/>
        <v>-21</v>
      </c>
      <c r="W107" s="120">
        <f t="shared" si="29"/>
        <v>-0.147887323943662</v>
      </c>
      <c r="X107" s="114">
        <v>130</v>
      </c>
      <c r="Y107" s="123">
        <f t="shared" si="30"/>
        <v>0.91549295774647887</v>
      </c>
      <c r="Z107" s="115">
        <f>Eingabe2018!G117</f>
        <v>115</v>
      </c>
      <c r="AA107" s="129">
        <f t="shared" si="31"/>
        <v>0.95041322314049592</v>
      </c>
      <c r="AB107" s="116">
        <v>12</v>
      </c>
      <c r="AC107" s="123">
        <f t="shared" si="32"/>
        <v>8.4507042253521125E-2</v>
      </c>
      <c r="AD107" s="115">
        <f>Eingabe2018!H117</f>
        <v>3</v>
      </c>
      <c r="AE107" s="123">
        <f t="shared" si="33"/>
        <v>2.4793388429752067E-2</v>
      </c>
      <c r="AF107" s="114">
        <v>0</v>
      </c>
      <c r="AG107" s="123">
        <f t="shared" si="34"/>
        <v>0</v>
      </c>
      <c r="AH107" s="115">
        <f>Eingabe2018!I117</f>
        <v>3</v>
      </c>
      <c r="AI107" s="187">
        <f t="shared" si="35"/>
        <v>2.4793388429752067E-2</v>
      </c>
      <c r="AJ107" s="119">
        <v>0</v>
      </c>
      <c r="AK107" s="123">
        <f t="shared" si="36"/>
        <v>0</v>
      </c>
      <c r="AL107" s="115">
        <f>Eingabe2018!J117</f>
        <v>0</v>
      </c>
      <c r="AM107" s="129">
        <f t="shared" si="37"/>
        <v>0</v>
      </c>
    </row>
    <row r="108" spans="2:39" x14ac:dyDescent="0.3">
      <c r="B108" s="111" t="s">
        <v>441</v>
      </c>
      <c r="C108" s="185">
        <v>10726</v>
      </c>
      <c r="D108" s="113" t="s">
        <v>220</v>
      </c>
      <c r="E108" s="114">
        <v>149</v>
      </c>
      <c r="F108" s="115">
        <f>Eingabe2018!C118</f>
        <v>170</v>
      </c>
      <c r="G108" s="121">
        <f t="shared" si="19"/>
        <v>21</v>
      </c>
      <c r="H108" s="120">
        <f t="shared" si="20"/>
        <v>0.14093959731543615</v>
      </c>
      <c r="I108" s="116">
        <v>51</v>
      </c>
      <c r="J108" s="115">
        <f>Eingabe2018!D118</f>
        <v>41</v>
      </c>
      <c r="K108" s="121">
        <f t="shared" si="21"/>
        <v>-10</v>
      </c>
      <c r="L108" s="120">
        <f t="shared" si="22"/>
        <v>-0.19607843137254899</v>
      </c>
      <c r="M108" s="122">
        <f t="shared" si="23"/>
        <v>0.34228187919463088</v>
      </c>
      <c r="N108" s="123">
        <f t="shared" si="24"/>
        <v>0.2411764705882353</v>
      </c>
      <c r="O108" s="103">
        <f t="shared" si="25"/>
        <v>-0.10110540860639558</v>
      </c>
      <c r="P108" s="114">
        <v>0</v>
      </c>
      <c r="Q108" s="115">
        <f>Eingabe2018!E118</f>
        <v>1</v>
      </c>
      <c r="R108" s="121">
        <f t="shared" si="26"/>
        <v>1</v>
      </c>
      <c r="S108" s="120" t="e">
        <f t="shared" si="27"/>
        <v>#DIV/0!</v>
      </c>
      <c r="T108" s="116">
        <v>51</v>
      </c>
      <c r="U108" s="115">
        <f>Eingabe2018!F118</f>
        <v>40</v>
      </c>
      <c r="V108" s="121">
        <f t="shared" si="28"/>
        <v>-11</v>
      </c>
      <c r="W108" s="120">
        <f t="shared" si="29"/>
        <v>-0.21568627450980393</v>
      </c>
      <c r="X108" s="114">
        <v>40</v>
      </c>
      <c r="Y108" s="123">
        <f t="shared" si="30"/>
        <v>0.78431372549019607</v>
      </c>
      <c r="Z108" s="115">
        <f>Eingabe2018!G118</f>
        <v>29</v>
      </c>
      <c r="AA108" s="129">
        <f t="shared" si="31"/>
        <v>0.72499999999999998</v>
      </c>
      <c r="AB108" s="116">
        <v>11</v>
      </c>
      <c r="AC108" s="123">
        <f t="shared" si="32"/>
        <v>0.21568627450980393</v>
      </c>
      <c r="AD108" s="115">
        <f>Eingabe2018!H118</f>
        <v>9</v>
      </c>
      <c r="AE108" s="123">
        <f t="shared" si="33"/>
        <v>0.22500000000000001</v>
      </c>
      <c r="AF108" s="114">
        <v>0</v>
      </c>
      <c r="AG108" s="123">
        <f t="shared" si="34"/>
        <v>0</v>
      </c>
      <c r="AH108" s="115">
        <f>Eingabe2018!I118</f>
        <v>2</v>
      </c>
      <c r="AI108" s="187">
        <f t="shared" si="35"/>
        <v>0.05</v>
      </c>
      <c r="AJ108" s="119">
        <v>0</v>
      </c>
      <c r="AK108" s="123">
        <f t="shared" si="36"/>
        <v>0</v>
      </c>
      <c r="AL108" s="115">
        <f>Eingabe2018!J118</f>
        <v>0</v>
      </c>
      <c r="AM108" s="129">
        <f t="shared" si="37"/>
        <v>0</v>
      </c>
    </row>
    <row r="109" spans="2:39" x14ac:dyDescent="0.3">
      <c r="B109" s="111" t="s">
        <v>441</v>
      </c>
      <c r="C109" s="185">
        <v>10719</v>
      </c>
      <c r="D109" s="113" t="s">
        <v>222</v>
      </c>
      <c r="E109" s="114">
        <v>465</v>
      </c>
      <c r="F109" s="115">
        <f>Eingabe2018!C119</f>
        <v>436</v>
      </c>
      <c r="G109" s="121">
        <f t="shared" si="19"/>
        <v>-29</v>
      </c>
      <c r="H109" s="120">
        <f t="shared" si="20"/>
        <v>-6.2365591397849474E-2</v>
      </c>
      <c r="I109" s="116">
        <v>205</v>
      </c>
      <c r="J109" s="115">
        <f>Eingabe2018!D119</f>
        <v>234</v>
      </c>
      <c r="K109" s="121">
        <f t="shared" si="21"/>
        <v>29</v>
      </c>
      <c r="L109" s="120">
        <f t="shared" si="22"/>
        <v>0.14146341463414625</v>
      </c>
      <c r="M109" s="122">
        <f t="shared" si="23"/>
        <v>0.44086021505376344</v>
      </c>
      <c r="N109" s="123">
        <f t="shared" si="24"/>
        <v>0.53669724770642202</v>
      </c>
      <c r="O109" s="103">
        <f t="shared" si="25"/>
        <v>9.5837032652658583E-2</v>
      </c>
      <c r="P109" s="114">
        <v>5</v>
      </c>
      <c r="Q109" s="115">
        <f>Eingabe2018!E119</f>
        <v>4</v>
      </c>
      <c r="R109" s="121">
        <f t="shared" si="26"/>
        <v>-1</v>
      </c>
      <c r="S109" s="120">
        <f t="shared" si="27"/>
        <v>-0.19999999999999996</v>
      </c>
      <c r="T109" s="116">
        <v>200</v>
      </c>
      <c r="U109" s="115">
        <f>Eingabe2018!F119</f>
        <v>230</v>
      </c>
      <c r="V109" s="121">
        <f t="shared" si="28"/>
        <v>30</v>
      </c>
      <c r="W109" s="120">
        <f t="shared" si="29"/>
        <v>0.14999999999999991</v>
      </c>
      <c r="X109" s="114">
        <v>178</v>
      </c>
      <c r="Y109" s="123">
        <f t="shared" si="30"/>
        <v>0.89</v>
      </c>
      <c r="Z109" s="115">
        <f>Eingabe2018!G119</f>
        <v>201</v>
      </c>
      <c r="AA109" s="129">
        <f t="shared" si="31"/>
        <v>0.87391304347826082</v>
      </c>
      <c r="AB109" s="116">
        <v>22</v>
      </c>
      <c r="AC109" s="123">
        <f t="shared" si="32"/>
        <v>0.11</v>
      </c>
      <c r="AD109" s="115">
        <f>Eingabe2018!H119</f>
        <v>22</v>
      </c>
      <c r="AE109" s="123">
        <f t="shared" si="33"/>
        <v>9.5652173913043481E-2</v>
      </c>
      <c r="AF109" s="114">
        <v>0</v>
      </c>
      <c r="AG109" s="123">
        <f t="shared" si="34"/>
        <v>0</v>
      </c>
      <c r="AH109" s="115">
        <f>Eingabe2018!I119</f>
        <v>7</v>
      </c>
      <c r="AI109" s="187">
        <f t="shared" si="35"/>
        <v>3.0434782608695653E-2</v>
      </c>
      <c r="AJ109" s="119">
        <v>0</v>
      </c>
      <c r="AK109" s="123">
        <f t="shared" si="36"/>
        <v>0</v>
      </c>
      <c r="AL109" s="115">
        <f>Eingabe2018!J119</f>
        <v>0</v>
      </c>
      <c r="AM109" s="129">
        <f t="shared" si="37"/>
        <v>0</v>
      </c>
    </row>
    <row r="110" spans="2:39" x14ac:dyDescent="0.3">
      <c r="B110" s="111" t="s">
        <v>441</v>
      </c>
      <c r="C110" s="185">
        <v>10720</v>
      </c>
      <c r="D110" s="113" t="s">
        <v>224</v>
      </c>
      <c r="E110" s="114">
        <v>334</v>
      </c>
      <c r="F110" s="115">
        <f>Eingabe2018!C120</f>
        <v>308</v>
      </c>
      <c r="G110" s="121">
        <f t="shared" si="19"/>
        <v>-26</v>
      </c>
      <c r="H110" s="120">
        <f t="shared" si="20"/>
        <v>-7.7844311377245456E-2</v>
      </c>
      <c r="I110" s="116">
        <v>145</v>
      </c>
      <c r="J110" s="115">
        <f>Eingabe2018!D120</f>
        <v>123</v>
      </c>
      <c r="K110" s="121">
        <f t="shared" si="21"/>
        <v>-22</v>
      </c>
      <c r="L110" s="120">
        <f t="shared" si="22"/>
        <v>-0.15172413793103445</v>
      </c>
      <c r="M110" s="122">
        <f t="shared" si="23"/>
        <v>0.43413173652694609</v>
      </c>
      <c r="N110" s="123">
        <f t="shared" si="24"/>
        <v>0.39935064935064934</v>
      </c>
      <c r="O110" s="103">
        <f t="shared" si="25"/>
        <v>-3.4781087176296743E-2</v>
      </c>
      <c r="P110" s="114">
        <v>1</v>
      </c>
      <c r="Q110" s="115">
        <f>Eingabe2018!E120</f>
        <v>0</v>
      </c>
      <c r="R110" s="121">
        <f t="shared" si="26"/>
        <v>-1</v>
      </c>
      <c r="S110" s="120">
        <f t="shared" si="27"/>
        <v>-1</v>
      </c>
      <c r="T110" s="116">
        <v>144</v>
      </c>
      <c r="U110" s="115">
        <f>Eingabe2018!F120</f>
        <v>123</v>
      </c>
      <c r="V110" s="121">
        <f t="shared" si="28"/>
        <v>-21</v>
      </c>
      <c r="W110" s="120">
        <f t="shared" si="29"/>
        <v>-0.14583333333333337</v>
      </c>
      <c r="X110" s="114">
        <v>134</v>
      </c>
      <c r="Y110" s="123">
        <f t="shared" si="30"/>
        <v>0.93055555555555558</v>
      </c>
      <c r="Z110" s="115">
        <f>Eingabe2018!G120</f>
        <v>113</v>
      </c>
      <c r="AA110" s="129">
        <f t="shared" si="31"/>
        <v>0.91869918699186992</v>
      </c>
      <c r="AB110" s="116">
        <v>10</v>
      </c>
      <c r="AC110" s="123">
        <f t="shared" si="32"/>
        <v>6.9444444444444448E-2</v>
      </c>
      <c r="AD110" s="115">
        <f>Eingabe2018!H120</f>
        <v>4</v>
      </c>
      <c r="AE110" s="123">
        <f t="shared" si="33"/>
        <v>3.2520325203252036E-2</v>
      </c>
      <c r="AF110" s="114">
        <v>0</v>
      </c>
      <c r="AG110" s="123">
        <f t="shared" si="34"/>
        <v>0</v>
      </c>
      <c r="AH110" s="115">
        <f>Eingabe2018!I120</f>
        <v>6</v>
      </c>
      <c r="AI110" s="187">
        <f t="shared" si="35"/>
        <v>4.878048780487805E-2</v>
      </c>
      <c r="AJ110" s="119">
        <v>0</v>
      </c>
      <c r="AK110" s="123">
        <f t="shared" si="36"/>
        <v>0</v>
      </c>
      <c r="AL110" s="115">
        <f>Eingabe2018!J120</f>
        <v>0</v>
      </c>
      <c r="AM110" s="129">
        <f t="shared" si="37"/>
        <v>0</v>
      </c>
    </row>
    <row r="111" spans="2:39" x14ac:dyDescent="0.3">
      <c r="B111" s="111" t="s">
        <v>441</v>
      </c>
      <c r="C111" s="185">
        <v>10721</v>
      </c>
      <c r="D111" s="113" t="s">
        <v>226</v>
      </c>
      <c r="E111" s="114">
        <v>532</v>
      </c>
      <c r="F111" s="115">
        <f>Eingabe2018!C121</f>
        <v>479</v>
      </c>
      <c r="G111" s="121">
        <f t="shared" si="19"/>
        <v>-53</v>
      </c>
      <c r="H111" s="120">
        <f t="shared" si="20"/>
        <v>-9.9624060150375948E-2</v>
      </c>
      <c r="I111" s="116">
        <v>160</v>
      </c>
      <c r="J111" s="115">
        <f>Eingabe2018!D121</f>
        <v>129</v>
      </c>
      <c r="K111" s="121">
        <f t="shared" si="21"/>
        <v>-31</v>
      </c>
      <c r="L111" s="120">
        <f t="shared" si="22"/>
        <v>-0.19374999999999998</v>
      </c>
      <c r="M111" s="122">
        <f t="shared" si="23"/>
        <v>0.3007518796992481</v>
      </c>
      <c r="N111" s="123">
        <f t="shared" si="24"/>
        <v>0.26931106471816285</v>
      </c>
      <c r="O111" s="103">
        <f t="shared" si="25"/>
        <v>-3.1440814981085252E-2</v>
      </c>
      <c r="P111" s="114">
        <v>8</v>
      </c>
      <c r="Q111" s="115">
        <f>Eingabe2018!E121</f>
        <v>2</v>
      </c>
      <c r="R111" s="121">
        <f t="shared" si="26"/>
        <v>-6</v>
      </c>
      <c r="S111" s="120">
        <f t="shared" si="27"/>
        <v>-0.75</v>
      </c>
      <c r="T111" s="116">
        <v>152</v>
      </c>
      <c r="U111" s="115">
        <f>Eingabe2018!F121</f>
        <v>127</v>
      </c>
      <c r="V111" s="121">
        <f t="shared" si="28"/>
        <v>-25</v>
      </c>
      <c r="W111" s="120">
        <f t="shared" si="29"/>
        <v>-0.16447368421052633</v>
      </c>
      <c r="X111" s="114">
        <v>125</v>
      </c>
      <c r="Y111" s="123">
        <f t="shared" si="30"/>
        <v>0.82236842105263153</v>
      </c>
      <c r="Z111" s="115">
        <f>Eingabe2018!G121</f>
        <v>115</v>
      </c>
      <c r="AA111" s="129">
        <f t="shared" si="31"/>
        <v>0.90551181102362199</v>
      </c>
      <c r="AB111" s="116">
        <v>27</v>
      </c>
      <c r="AC111" s="123">
        <f t="shared" si="32"/>
        <v>0.17763157894736842</v>
      </c>
      <c r="AD111" s="115">
        <f>Eingabe2018!H121</f>
        <v>9</v>
      </c>
      <c r="AE111" s="123">
        <f t="shared" si="33"/>
        <v>7.0866141732283464E-2</v>
      </c>
      <c r="AF111" s="114">
        <v>0</v>
      </c>
      <c r="AG111" s="123">
        <f t="shared" si="34"/>
        <v>0</v>
      </c>
      <c r="AH111" s="115">
        <f>Eingabe2018!I121</f>
        <v>3</v>
      </c>
      <c r="AI111" s="187">
        <f t="shared" si="35"/>
        <v>2.3622047244094488E-2</v>
      </c>
      <c r="AJ111" s="119">
        <v>0</v>
      </c>
      <c r="AK111" s="123">
        <f t="shared" si="36"/>
        <v>0</v>
      </c>
      <c r="AL111" s="115">
        <f>Eingabe2018!J121</f>
        <v>0</v>
      </c>
      <c r="AM111" s="129">
        <f t="shared" si="37"/>
        <v>0</v>
      </c>
    </row>
    <row r="112" spans="2:39" x14ac:dyDescent="0.3">
      <c r="B112" s="111" t="s">
        <v>441</v>
      </c>
      <c r="C112" s="185">
        <v>10722</v>
      </c>
      <c r="D112" s="113" t="s">
        <v>228</v>
      </c>
      <c r="E112" s="114">
        <v>468</v>
      </c>
      <c r="F112" s="115">
        <f>Eingabe2018!C122</f>
        <v>439</v>
      </c>
      <c r="G112" s="121">
        <f t="shared" si="19"/>
        <v>-29</v>
      </c>
      <c r="H112" s="120">
        <f t="shared" si="20"/>
        <v>-6.1965811965811968E-2</v>
      </c>
      <c r="I112" s="116">
        <v>205</v>
      </c>
      <c r="J112" s="115">
        <f>Eingabe2018!D122</f>
        <v>160</v>
      </c>
      <c r="K112" s="121">
        <f t="shared" si="21"/>
        <v>-45</v>
      </c>
      <c r="L112" s="120">
        <f t="shared" si="22"/>
        <v>-0.21951219512195119</v>
      </c>
      <c r="M112" s="122">
        <f t="shared" si="23"/>
        <v>0.43803418803418803</v>
      </c>
      <c r="N112" s="123">
        <f t="shared" si="24"/>
        <v>0.36446469248291574</v>
      </c>
      <c r="O112" s="103">
        <f t="shared" si="25"/>
        <v>-7.356949555127229E-2</v>
      </c>
      <c r="P112" s="114">
        <v>4</v>
      </c>
      <c r="Q112" s="115">
        <f>Eingabe2018!E122</f>
        <v>3</v>
      </c>
      <c r="R112" s="121">
        <f t="shared" si="26"/>
        <v>-1</v>
      </c>
      <c r="S112" s="120">
        <f t="shared" si="27"/>
        <v>-0.25</v>
      </c>
      <c r="T112" s="116">
        <v>201</v>
      </c>
      <c r="U112" s="115">
        <f>Eingabe2018!F122</f>
        <v>157</v>
      </c>
      <c r="V112" s="121">
        <f t="shared" si="28"/>
        <v>-44</v>
      </c>
      <c r="W112" s="120">
        <f t="shared" si="29"/>
        <v>-0.21890547263681592</v>
      </c>
      <c r="X112" s="114">
        <v>150</v>
      </c>
      <c r="Y112" s="123">
        <f t="shared" si="30"/>
        <v>0.74626865671641796</v>
      </c>
      <c r="Z112" s="115">
        <f>Eingabe2018!G122</f>
        <v>102</v>
      </c>
      <c r="AA112" s="129">
        <f t="shared" si="31"/>
        <v>0.64968152866242035</v>
      </c>
      <c r="AB112" s="116">
        <v>51</v>
      </c>
      <c r="AC112" s="123">
        <f t="shared" si="32"/>
        <v>0.2537313432835821</v>
      </c>
      <c r="AD112" s="115">
        <f>Eingabe2018!H122</f>
        <v>32</v>
      </c>
      <c r="AE112" s="123">
        <f t="shared" si="33"/>
        <v>0.20382165605095542</v>
      </c>
      <c r="AF112" s="114">
        <v>0</v>
      </c>
      <c r="AG112" s="123">
        <f t="shared" si="34"/>
        <v>0</v>
      </c>
      <c r="AH112" s="115">
        <f>Eingabe2018!I122</f>
        <v>23</v>
      </c>
      <c r="AI112" s="187">
        <f t="shared" si="35"/>
        <v>0.1464968152866242</v>
      </c>
      <c r="AJ112" s="119">
        <v>0</v>
      </c>
      <c r="AK112" s="123">
        <f t="shared" si="36"/>
        <v>0</v>
      </c>
      <c r="AL112" s="115">
        <f>Eingabe2018!J122</f>
        <v>0</v>
      </c>
      <c r="AM112" s="129">
        <f t="shared" si="37"/>
        <v>0</v>
      </c>
    </row>
    <row r="113" spans="2:39" x14ac:dyDescent="0.3">
      <c r="B113" s="111" t="s">
        <v>441</v>
      </c>
      <c r="C113" s="185">
        <v>10723</v>
      </c>
      <c r="D113" s="113" t="s">
        <v>230</v>
      </c>
      <c r="E113" s="114">
        <v>240</v>
      </c>
      <c r="F113" s="115">
        <f>Eingabe2018!C123</f>
        <v>210</v>
      </c>
      <c r="G113" s="121">
        <f t="shared" si="19"/>
        <v>-30</v>
      </c>
      <c r="H113" s="120">
        <f t="shared" si="20"/>
        <v>-0.125</v>
      </c>
      <c r="I113" s="116">
        <v>95</v>
      </c>
      <c r="J113" s="115">
        <f>Eingabe2018!D123</f>
        <v>96</v>
      </c>
      <c r="K113" s="121">
        <f t="shared" si="21"/>
        <v>1</v>
      </c>
      <c r="L113" s="120">
        <f t="shared" si="22"/>
        <v>1.0526315789473717E-2</v>
      </c>
      <c r="M113" s="122">
        <f t="shared" si="23"/>
        <v>0.39583333333333331</v>
      </c>
      <c r="N113" s="123">
        <f t="shared" si="24"/>
        <v>0.45714285714285713</v>
      </c>
      <c r="O113" s="103">
        <f t="shared" si="25"/>
        <v>6.1309523809523814E-2</v>
      </c>
      <c r="P113" s="114">
        <v>3</v>
      </c>
      <c r="Q113" s="115">
        <f>Eingabe2018!E123</f>
        <v>2</v>
      </c>
      <c r="R113" s="121">
        <f t="shared" si="26"/>
        <v>-1</v>
      </c>
      <c r="S113" s="120">
        <f t="shared" si="27"/>
        <v>-0.33333333333333337</v>
      </c>
      <c r="T113" s="116">
        <v>92</v>
      </c>
      <c r="U113" s="115">
        <f>Eingabe2018!F123</f>
        <v>94</v>
      </c>
      <c r="V113" s="121">
        <f t="shared" si="28"/>
        <v>2</v>
      </c>
      <c r="W113" s="120">
        <f t="shared" si="29"/>
        <v>2.1739130434782705E-2</v>
      </c>
      <c r="X113" s="114">
        <v>64</v>
      </c>
      <c r="Y113" s="123">
        <f t="shared" si="30"/>
        <v>0.69565217391304346</v>
      </c>
      <c r="Z113" s="115">
        <f>Eingabe2018!G123</f>
        <v>56</v>
      </c>
      <c r="AA113" s="129">
        <f t="shared" si="31"/>
        <v>0.5957446808510638</v>
      </c>
      <c r="AB113" s="116">
        <v>28</v>
      </c>
      <c r="AC113" s="123">
        <f t="shared" si="32"/>
        <v>0.30434782608695654</v>
      </c>
      <c r="AD113" s="115">
        <f>Eingabe2018!H123</f>
        <v>33</v>
      </c>
      <c r="AE113" s="123">
        <f t="shared" si="33"/>
        <v>0.35106382978723405</v>
      </c>
      <c r="AF113" s="114">
        <v>0</v>
      </c>
      <c r="AG113" s="123">
        <f t="shared" si="34"/>
        <v>0</v>
      </c>
      <c r="AH113" s="115">
        <f>Eingabe2018!I123</f>
        <v>5</v>
      </c>
      <c r="AI113" s="187">
        <f t="shared" si="35"/>
        <v>5.3191489361702128E-2</v>
      </c>
      <c r="AJ113" s="119">
        <v>0</v>
      </c>
      <c r="AK113" s="123">
        <f t="shared" si="36"/>
        <v>0</v>
      </c>
      <c r="AL113" s="115">
        <f>Eingabe2018!J123</f>
        <v>0</v>
      </c>
      <c r="AM113" s="129">
        <f t="shared" si="37"/>
        <v>0</v>
      </c>
    </row>
    <row r="114" spans="2:39" x14ac:dyDescent="0.3">
      <c r="B114" s="111" t="s">
        <v>441</v>
      </c>
      <c r="C114" s="185">
        <v>10724</v>
      </c>
      <c r="D114" s="113" t="s">
        <v>232</v>
      </c>
      <c r="E114" s="114">
        <v>414</v>
      </c>
      <c r="F114" s="115">
        <f>Eingabe2018!C124</f>
        <v>406</v>
      </c>
      <c r="G114" s="121">
        <f t="shared" si="19"/>
        <v>-8</v>
      </c>
      <c r="H114" s="120">
        <f t="shared" si="20"/>
        <v>-1.9323671497584516E-2</v>
      </c>
      <c r="I114" s="116">
        <v>136</v>
      </c>
      <c r="J114" s="115">
        <f>Eingabe2018!D124</f>
        <v>215</v>
      </c>
      <c r="K114" s="121">
        <f t="shared" si="21"/>
        <v>79</v>
      </c>
      <c r="L114" s="120">
        <f t="shared" si="22"/>
        <v>0.58088235294117641</v>
      </c>
      <c r="M114" s="122">
        <f t="shared" si="23"/>
        <v>0.32850241545893721</v>
      </c>
      <c r="N114" s="123">
        <f t="shared" si="24"/>
        <v>0.52955665024630538</v>
      </c>
      <c r="O114" s="103">
        <f t="shared" si="25"/>
        <v>0.20105423478736817</v>
      </c>
      <c r="P114" s="114">
        <v>6</v>
      </c>
      <c r="Q114" s="115">
        <f>Eingabe2018!E124</f>
        <v>3</v>
      </c>
      <c r="R114" s="121">
        <f t="shared" si="26"/>
        <v>-3</v>
      </c>
      <c r="S114" s="120">
        <f t="shared" si="27"/>
        <v>-0.5</v>
      </c>
      <c r="T114" s="116">
        <v>130</v>
      </c>
      <c r="U114" s="115">
        <f>Eingabe2018!F124</f>
        <v>212</v>
      </c>
      <c r="V114" s="121">
        <f t="shared" si="28"/>
        <v>82</v>
      </c>
      <c r="W114" s="120">
        <f t="shared" si="29"/>
        <v>0.63076923076923075</v>
      </c>
      <c r="X114" s="114">
        <v>83</v>
      </c>
      <c r="Y114" s="123">
        <f t="shared" si="30"/>
        <v>0.63846153846153841</v>
      </c>
      <c r="Z114" s="115">
        <f>Eingabe2018!G124</f>
        <v>152</v>
      </c>
      <c r="AA114" s="129">
        <f t="shared" si="31"/>
        <v>0.71698113207547165</v>
      </c>
      <c r="AB114" s="116">
        <v>47</v>
      </c>
      <c r="AC114" s="123">
        <f t="shared" si="32"/>
        <v>0.36153846153846153</v>
      </c>
      <c r="AD114" s="115">
        <f>Eingabe2018!H124</f>
        <v>43</v>
      </c>
      <c r="AE114" s="123">
        <f t="shared" si="33"/>
        <v>0.20283018867924529</v>
      </c>
      <c r="AF114" s="114">
        <v>0</v>
      </c>
      <c r="AG114" s="123">
        <f t="shared" si="34"/>
        <v>0</v>
      </c>
      <c r="AH114" s="115">
        <f>Eingabe2018!I124</f>
        <v>17</v>
      </c>
      <c r="AI114" s="187">
        <f t="shared" si="35"/>
        <v>8.0188679245283015E-2</v>
      </c>
      <c r="AJ114" s="119">
        <v>0</v>
      </c>
      <c r="AK114" s="123">
        <f t="shared" si="36"/>
        <v>0</v>
      </c>
      <c r="AL114" s="115">
        <f>Eingabe2018!J124</f>
        <v>0</v>
      </c>
      <c r="AM114" s="129">
        <f t="shared" si="37"/>
        <v>0</v>
      </c>
    </row>
    <row r="115" spans="2:39" x14ac:dyDescent="0.3">
      <c r="B115" s="111" t="s">
        <v>268</v>
      </c>
      <c r="C115" s="185">
        <v>10801</v>
      </c>
      <c r="D115" s="113" t="s">
        <v>234</v>
      </c>
      <c r="E115" s="114">
        <v>594</v>
      </c>
      <c r="F115" s="115">
        <f>Eingabe2018!C125</f>
        <v>570</v>
      </c>
      <c r="G115" s="121">
        <f t="shared" si="19"/>
        <v>-24</v>
      </c>
      <c r="H115" s="120">
        <f t="shared" si="20"/>
        <v>-4.0404040404040442E-2</v>
      </c>
      <c r="I115" s="116">
        <v>275</v>
      </c>
      <c r="J115" s="115">
        <f>Eingabe2018!D125</f>
        <v>244</v>
      </c>
      <c r="K115" s="121">
        <f t="shared" si="21"/>
        <v>-31</v>
      </c>
      <c r="L115" s="120">
        <f t="shared" si="22"/>
        <v>-0.11272727272727268</v>
      </c>
      <c r="M115" s="122">
        <f t="shared" si="23"/>
        <v>0.46296296296296297</v>
      </c>
      <c r="N115" s="123">
        <f t="shared" si="24"/>
        <v>0.42807017543859649</v>
      </c>
      <c r="O115" s="103">
        <f t="shared" si="25"/>
        <v>-3.4892787524366475E-2</v>
      </c>
      <c r="P115" s="114">
        <v>0</v>
      </c>
      <c r="Q115" s="115">
        <f>Eingabe2018!E125</f>
        <v>2</v>
      </c>
      <c r="R115" s="121">
        <f t="shared" si="26"/>
        <v>2</v>
      </c>
      <c r="S115" s="120" t="e">
        <f t="shared" si="27"/>
        <v>#DIV/0!</v>
      </c>
      <c r="T115" s="116">
        <v>275</v>
      </c>
      <c r="U115" s="115">
        <f>Eingabe2018!F125</f>
        <v>242</v>
      </c>
      <c r="V115" s="121">
        <f t="shared" si="28"/>
        <v>-33</v>
      </c>
      <c r="W115" s="120">
        <f t="shared" si="29"/>
        <v>-0.12</v>
      </c>
      <c r="X115" s="114">
        <v>263</v>
      </c>
      <c r="Y115" s="123">
        <f t="shared" si="30"/>
        <v>0.95636363636363642</v>
      </c>
      <c r="Z115" s="115">
        <f>Eingabe2018!G125</f>
        <v>230</v>
      </c>
      <c r="AA115" s="129">
        <f t="shared" si="31"/>
        <v>0.95041322314049592</v>
      </c>
      <c r="AB115" s="116">
        <v>12</v>
      </c>
      <c r="AC115" s="123">
        <f t="shared" si="32"/>
        <v>4.363636363636364E-2</v>
      </c>
      <c r="AD115" s="115">
        <f>Eingabe2018!H125</f>
        <v>11</v>
      </c>
      <c r="AE115" s="123">
        <f t="shared" si="33"/>
        <v>4.5454545454545456E-2</v>
      </c>
      <c r="AF115" s="114">
        <v>0</v>
      </c>
      <c r="AG115" s="123">
        <f t="shared" si="34"/>
        <v>0</v>
      </c>
      <c r="AH115" s="115">
        <f>Eingabe2018!I125</f>
        <v>1</v>
      </c>
      <c r="AI115" s="187">
        <f t="shared" si="35"/>
        <v>4.1322314049586778E-3</v>
      </c>
      <c r="AJ115" s="119">
        <v>0</v>
      </c>
      <c r="AK115" s="123">
        <f t="shared" si="36"/>
        <v>0</v>
      </c>
      <c r="AL115" s="115">
        <f>Eingabe2018!J125</f>
        <v>0</v>
      </c>
      <c r="AM115" s="129">
        <f t="shared" si="37"/>
        <v>0</v>
      </c>
    </row>
    <row r="116" spans="2:39" x14ac:dyDescent="0.3">
      <c r="B116" s="111" t="s">
        <v>268</v>
      </c>
      <c r="C116" s="185">
        <v>10802</v>
      </c>
      <c r="D116" s="113" t="s">
        <v>236</v>
      </c>
      <c r="E116" s="114">
        <v>551</v>
      </c>
      <c r="F116" s="115">
        <f>Eingabe2018!C126</f>
        <v>532</v>
      </c>
      <c r="G116" s="121">
        <f t="shared" si="19"/>
        <v>-19</v>
      </c>
      <c r="H116" s="120">
        <f t="shared" si="20"/>
        <v>-3.4482758620689613E-2</v>
      </c>
      <c r="I116" s="116">
        <v>258</v>
      </c>
      <c r="J116" s="115">
        <f>Eingabe2018!D126</f>
        <v>308</v>
      </c>
      <c r="K116" s="121">
        <f t="shared" si="21"/>
        <v>50</v>
      </c>
      <c r="L116" s="120">
        <f t="shared" si="22"/>
        <v>0.193798449612403</v>
      </c>
      <c r="M116" s="122">
        <f t="shared" si="23"/>
        <v>0.46823956442831216</v>
      </c>
      <c r="N116" s="123">
        <f t="shared" si="24"/>
        <v>0.57894736842105265</v>
      </c>
      <c r="O116" s="103">
        <f t="shared" si="25"/>
        <v>0.11070780399274049</v>
      </c>
      <c r="P116" s="114">
        <v>8</v>
      </c>
      <c r="Q116" s="115">
        <f>Eingabe2018!E126</f>
        <v>7</v>
      </c>
      <c r="R116" s="121">
        <f t="shared" si="26"/>
        <v>-1</v>
      </c>
      <c r="S116" s="120">
        <f t="shared" si="27"/>
        <v>-0.125</v>
      </c>
      <c r="T116" s="116">
        <v>250</v>
      </c>
      <c r="U116" s="115">
        <f>Eingabe2018!F126</f>
        <v>301</v>
      </c>
      <c r="V116" s="121">
        <f t="shared" si="28"/>
        <v>51</v>
      </c>
      <c r="W116" s="120">
        <f t="shared" si="29"/>
        <v>0.20399999999999996</v>
      </c>
      <c r="X116" s="114">
        <v>176</v>
      </c>
      <c r="Y116" s="123">
        <f t="shared" si="30"/>
        <v>0.70399999999999996</v>
      </c>
      <c r="Z116" s="115">
        <f>Eingabe2018!G126</f>
        <v>240</v>
      </c>
      <c r="AA116" s="129">
        <f t="shared" si="31"/>
        <v>0.79734219269102991</v>
      </c>
      <c r="AB116" s="116">
        <v>74</v>
      </c>
      <c r="AC116" s="123">
        <f t="shared" si="32"/>
        <v>0.29599999999999999</v>
      </c>
      <c r="AD116" s="115">
        <f>Eingabe2018!H126</f>
        <v>60</v>
      </c>
      <c r="AE116" s="123">
        <f t="shared" si="33"/>
        <v>0.19933554817275748</v>
      </c>
      <c r="AF116" s="114">
        <v>0</v>
      </c>
      <c r="AG116" s="123">
        <f t="shared" si="34"/>
        <v>0</v>
      </c>
      <c r="AH116" s="115">
        <f>Eingabe2018!I126</f>
        <v>1</v>
      </c>
      <c r="AI116" s="187">
        <f t="shared" si="35"/>
        <v>3.3222591362126247E-3</v>
      </c>
      <c r="AJ116" s="119">
        <v>0</v>
      </c>
      <c r="AK116" s="123">
        <f t="shared" si="36"/>
        <v>0</v>
      </c>
      <c r="AL116" s="115">
        <f>Eingabe2018!J126</f>
        <v>0</v>
      </c>
      <c r="AM116" s="129">
        <f t="shared" si="37"/>
        <v>0</v>
      </c>
    </row>
    <row r="117" spans="2:39" x14ac:dyDescent="0.3">
      <c r="B117" s="111" t="s">
        <v>268</v>
      </c>
      <c r="C117" s="185">
        <v>10803</v>
      </c>
      <c r="D117" s="113" t="s">
        <v>238</v>
      </c>
      <c r="E117" s="114">
        <v>462</v>
      </c>
      <c r="F117" s="115">
        <f>Eingabe2018!C127</f>
        <v>430</v>
      </c>
      <c r="G117" s="121">
        <f t="shared" si="19"/>
        <v>-32</v>
      </c>
      <c r="H117" s="120">
        <f t="shared" si="20"/>
        <v>-6.926406926406925E-2</v>
      </c>
      <c r="I117" s="116">
        <v>197</v>
      </c>
      <c r="J117" s="115">
        <f>Eingabe2018!D127</f>
        <v>178</v>
      </c>
      <c r="K117" s="121">
        <f t="shared" si="21"/>
        <v>-19</v>
      </c>
      <c r="L117" s="120">
        <f t="shared" si="22"/>
        <v>-9.6446700507614169E-2</v>
      </c>
      <c r="M117" s="122">
        <f t="shared" si="23"/>
        <v>0.4264069264069264</v>
      </c>
      <c r="N117" s="123">
        <f t="shared" si="24"/>
        <v>0.413953488372093</v>
      </c>
      <c r="O117" s="103">
        <f t="shared" si="25"/>
        <v>-1.2453438034833397E-2</v>
      </c>
      <c r="P117" s="114">
        <v>2</v>
      </c>
      <c r="Q117" s="115">
        <f>Eingabe2018!E127</f>
        <v>0</v>
      </c>
      <c r="R117" s="121">
        <f t="shared" si="26"/>
        <v>-2</v>
      </c>
      <c r="S117" s="120">
        <f t="shared" si="27"/>
        <v>-1</v>
      </c>
      <c r="T117" s="116">
        <v>195</v>
      </c>
      <c r="U117" s="115">
        <f>Eingabe2018!F127</f>
        <v>178</v>
      </c>
      <c r="V117" s="121">
        <f t="shared" si="28"/>
        <v>-17</v>
      </c>
      <c r="W117" s="120">
        <f t="shared" si="29"/>
        <v>-8.7179487179487203E-2</v>
      </c>
      <c r="X117" s="114">
        <v>147</v>
      </c>
      <c r="Y117" s="123">
        <f t="shared" si="30"/>
        <v>0.75384615384615383</v>
      </c>
      <c r="Z117" s="115">
        <f>Eingabe2018!G127</f>
        <v>140</v>
      </c>
      <c r="AA117" s="129">
        <f t="shared" si="31"/>
        <v>0.7865168539325843</v>
      </c>
      <c r="AB117" s="116">
        <v>48</v>
      </c>
      <c r="AC117" s="123">
        <f t="shared" si="32"/>
        <v>0.24615384615384617</v>
      </c>
      <c r="AD117" s="115">
        <f>Eingabe2018!H127</f>
        <v>35</v>
      </c>
      <c r="AE117" s="123">
        <f t="shared" si="33"/>
        <v>0.19662921348314608</v>
      </c>
      <c r="AF117" s="114">
        <v>0</v>
      </c>
      <c r="AG117" s="123">
        <f t="shared" si="34"/>
        <v>0</v>
      </c>
      <c r="AH117" s="115">
        <f>Eingabe2018!I127</f>
        <v>3</v>
      </c>
      <c r="AI117" s="187">
        <f t="shared" si="35"/>
        <v>1.6853932584269662E-2</v>
      </c>
      <c r="AJ117" s="119">
        <v>0</v>
      </c>
      <c r="AK117" s="123">
        <f t="shared" si="36"/>
        <v>0</v>
      </c>
      <c r="AL117" s="115">
        <f>Eingabe2018!J127</f>
        <v>0</v>
      </c>
      <c r="AM117" s="129">
        <f t="shared" si="37"/>
        <v>0</v>
      </c>
    </row>
    <row r="118" spans="2:39" x14ac:dyDescent="0.3">
      <c r="B118" s="111" t="s">
        <v>268</v>
      </c>
      <c r="C118" s="185">
        <v>10804</v>
      </c>
      <c r="D118" s="113" t="s">
        <v>240</v>
      </c>
      <c r="E118" s="114">
        <v>633</v>
      </c>
      <c r="F118" s="115">
        <f>Eingabe2018!C128</f>
        <v>594</v>
      </c>
      <c r="G118" s="121">
        <f t="shared" si="19"/>
        <v>-39</v>
      </c>
      <c r="H118" s="120">
        <f t="shared" si="20"/>
        <v>-6.1611374407582908E-2</v>
      </c>
      <c r="I118" s="116">
        <v>266</v>
      </c>
      <c r="J118" s="115">
        <f>Eingabe2018!D128</f>
        <v>280</v>
      </c>
      <c r="K118" s="121">
        <f t="shared" si="21"/>
        <v>14</v>
      </c>
      <c r="L118" s="120">
        <f t="shared" si="22"/>
        <v>5.2631578947368363E-2</v>
      </c>
      <c r="M118" s="122">
        <f t="shared" si="23"/>
        <v>0.42022116903633494</v>
      </c>
      <c r="N118" s="123">
        <f t="shared" si="24"/>
        <v>0.4713804713804714</v>
      </c>
      <c r="O118" s="103">
        <f t="shared" si="25"/>
        <v>5.1159302344136459E-2</v>
      </c>
      <c r="P118" s="114">
        <v>4</v>
      </c>
      <c r="Q118" s="115">
        <f>Eingabe2018!E128</f>
        <v>3</v>
      </c>
      <c r="R118" s="121">
        <f t="shared" si="26"/>
        <v>-1</v>
      </c>
      <c r="S118" s="120">
        <f t="shared" si="27"/>
        <v>-0.25</v>
      </c>
      <c r="T118" s="116">
        <v>262</v>
      </c>
      <c r="U118" s="115">
        <f>Eingabe2018!F128</f>
        <v>277</v>
      </c>
      <c r="V118" s="121">
        <f t="shared" si="28"/>
        <v>15</v>
      </c>
      <c r="W118" s="120">
        <f t="shared" si="29"/>
        <v>5.7251908396946494E-2</v>
      </c>
      <c r="X118" s="114">
        <v>235</v>
      </c>
      <c r="Y118" s="123">
        <f t="shared" si="30"/>
        <v>0.89694656488549618</v>
      </c>
      <c r="Z118" s="115">
        <f>Eingabe2018!G128</f>
        <v>263</v>
      </c>
      <c r="AA118" s="129">
        <f t="shared" si="31"/>
        <v>0.94945848375451258</v>
      </c>
      <c r="AB118" s="116">
        <v>27</v>
      </c>
      <c r="AC118" s="123">
        <f t="shared" si="32"/>
        <v>0.10305343511450382</v>
      </c>
      <c r="AD118" s="115">
        <f>Eingabe2018!H128</f>
        <v>12</v>
      </c>
      <c r="AE118" s="123">
        <f t="shared" si="33"/>
        <v>4.3321299638989168E-2</v>
      </c>
      <c r="AF118" s="114">
        <v>0</v>
      </c>
      <c r="AG118" s="123">
        <f t="shared" si="34"/>
        <v>0</v>
      </c>
      <c r="AH118" s="115">
        <f>Eingabe2018!I128</f>
        <v>2</v>
      </c>
      <c r="AI118" s="187">
        <f t="shared" si="35"/>
        <v>7.2202166064981952E-3</v>
      </c>
      <c r="AJ118" s="119">
        <v>0</v>
      </c>
      <c r="AK118" s="123">
        <f t="shared" si="36"/>
        <v>0</v>
      </c>
      <c r="AL118" s="115">
        <f>Eingabe2018!J128</f>
        <v>0</v>
      </c>
      <c r="AM118" s="129">
        <f t="shared" si="37"/>
        <v>0</v>
      </c>
    </row>
    <row r="119" spans="2:39" x14ac:dyDescent="0.3">
      <c r="B119" s="111" t="s">
        <v>268</v>
      </c>
      <c r="C119" s="185">
        <v>10805</v>
      </c>
      <c r="D119" s="113" t="s">
        <v>242</v>
      </c>
      <c r="E119" s="114">
        <v>387</v>
      </c>
      <c r="F119" s="115">
        <f>Eingabe2018!C129</f>
        <v>383</v>
      </c>
      <c r="G119" s="121">
        <f t="shared" si="19"/>
        <v>-4</v>
      </c>
      <c r="H119" s="120">
        <f t="shared" si="20"/>
        <v>-1.033591731266148E-2</v>
      </c>
      <c r="I119" s="116">
        <v>181</v>
      </c>
      <c r="J119" s="115">
        <f>Eingabe2018!D129</f>
        <v>149</v>
      </c>
      <c r="K119" s="121">
        <f t="shared" si="21"/>
        <v>-32</v>
      </c>
      <c r="L119" s="120">
        <f t="shared" si="22"/>
        <v>-0.17679558011049723</v>
      </c>
      <c r="M119" s="122">
        <f t="shared" si="23"/>
        <v>0.46770025839793283</v>
      </c>
      <c r="N119" s="123">
        <f t="shared" si="24"/>
        <v>0.38903394255874674</v>
      </c>
      <c r="O119" s="103">
        <f t="shared" si="25"/>
        <v>-7.8666315839186096E-2</v>
      </c>
      <c r="P119" s="114">
        <v>1</v>
      </c>
      <c r="Q119" s="115">
        <f>Eingabe2018!E129</f>
        <v>1</v>
      </c>
      <c r="R119" s="121">
        <f t="shared" si="26"/>
        <v>0</v>
      </c>
      <c r="S119" s="120">
        <f t="shared" si="27"/>
        <v>0</v>
      </c>
      <c r="T119" s="116">
        <v>180</v>
      </c>
      <c r="U119" s="115">
        <f>Eingabe2018!F129</f>
        <v>148</v>
      </c>
      <c r="V119" s="121">
        <f t="shared" si="28"/>
        <v>-32</v>
      </c>
      <c r="W119" s="120">
        <f t="shared" si="29"/>
        <v>-0.17777777777777781</v>
      </c>
      <c r="X119" s="114">
        <v>158</v>
      </c>
      <c r="Y119" s="123">
        <f t="shared" si="30"/>
        <v>0.87777777777777777</v>
      </c>
      <c r="Z119" s="115">
        <f>Eingabe2018!G129</f>
        <v>143</v>
      </c>
      <c r="AA119" s="129">
        <f t="shared" si="31"/>
        <v>0.96621621621621623</v>
      </c>
      <c r="AB119" s="116">
        <v>22</v>
      </c>
      <c r="AC119" s="123">
        <f t="shared" si="32"/>
        <v>0.12222222222222222</v>
      </c>
      <c r="AD119" s="115">
        <f>Eingabe2018!H129</f>
        <v>4</v>
      </c>
      <c r="AE119" s="123">
        <f t="shared" si="33"/>
        <v>2.7027027027027029E-2</v>
      </c>
      <c r="AF119" s="114">
        <v>0</v>
      </c>
      <c r="AG119" s="123">
        <f t="shared" si="34"/>
        <v>0</v>
      </c>
      <c r="AH119" s="115">
        <f>Eingabe2018!I129</f>
        <v>1</v>
      </c>
      <c r="AI119" s="187">
        <f t="shared" si="35"/>
        <v>6.7567567567567571E-3</v>
      </c>
      <c r="AJ119" s="119">
        <v>0</v>
      </c>
      <c r="AK119" s="123">
        <f t="shared" si="36"/>
        <v>0</v>
      </c>
      <c r="AL119" s="115">
        <f>Eingabe2018!J129</f>
        <v>0</v>
      </c>
      <c r="AM119" s="129">
        <f t="shared" si="37"/>
        <v>0</v>
      </c>
    </row>
    <row r="120" spans="2:39" x14ac:dyDescent="0.3">
      <c r="B120" s="111" t="s">
        <v>268</v>
      </c>
      <c r="C120" s="185">
        <v>10806</v>
      </c>
      <c r="D120" s="113" t="s">
        <v>244</v>
      </c>
      <c r="E120" s="114">
        <v>167</v>
      </c>
      <c r="F120" s="115">
        <f>Eingabe2018!C130</f>
        <v>163</v>
      </c>
      <c r="G120" s="121">
        <f t="shared" si="19"/>
        <v>-4</v>
      </c>
      <c r="H120" s="120">
        <f t="shared" si="20"/>
        <v>-2.39520958083832E-2</v>
      </c>
      <c r="I120" s="116">
        <v>62</v>
      </c>
      <c r="J120" s="115">
        <f>Eingabe2018!D130</f>
        <v>72</v>
      </c>
      <c r="K120" s="121">
        <f t="shared" si="21"/>
        <v>10</v>
      </c>
      <c r="L120" s="120">
        <f t="shared" si="22"/>
        <v>0.16129032258064524</v>
      </c>
      <c r="M120" s="122">
        <f t="shared" si="23"/>
        <v>0.3712574850299401</v>
      </c>
      <c r="N120" s="123">
        <f t="shared" si="24"/>
        <v>0.44171779141104295</v>
      </c>
      <c r="O120" s="103">
        <f t="shared" si="25"/>
        <v>7.0460306381102844E-2</v>
      </c>
      <c r="P120" s="114">
        <v>2</v>
      </c>
      <c r="Q120" s="115">
        <f>Eingabe2018!E130</f>
        <v>1</v>
      </c>
      <c r="R120" s="121">
        <f t="shared" si="26"/>
        <v>-1</v>
      </c>
      <c r="S120" s="120">
        <f t="shared" si="27"/>
        <v>-0.5</v>
      </c>
      <c r="T120" s="116">
        <v>60</v>
      </c>
      <c r="U120" s="115">
        <f>Eingabe2018!F130</f>
        <v>71</v>
      </c>
      <c r="V120" s="121">
        <f t="shared" si="28"/>
        <v>11</v>
      </c>
      <c r="W120" s="120">
        <f t="shared" si="29"/>
        <v>0.18333333333333335</v>
      </c>
      <c r="X120" s="114">
        <v>22</v>
      </c>
      <c r="Y120" s="123">
        <f t="shared" si="30"/>
        <v>0.36666666666666664</v>
      </c>
      <c r="Z120" s="115">
        <f>Eingabe2018!G130</f>
        <v>32</v>
      </c>
      <c r="AA120" s="129">
        <f t="shared" si="31"/>
        <v>0.45070422535211269</v>
      </c>
      <c r="AB120" s="116">
        <v>38</v>
      </c>
      <c r="AC120" s="123">
        <f t="shared" si="32"/>
        <v>0.6333333333333333</v>
      </c>
      <c r="AD120" s="115">
        <f>Eingabe2018!H130</f>
        <v>38</v>
      </c>
      <c r="AE120" s="123">
        <f t="shared" si="33"/>
        <v>0.53521126760563376</v>
      </c>
      <c r="AF120" s="114">
        <v>0</v>
      </c>
      <c r="AG120" s="123">
        <f t="shared" si="34"/>
        <v>0</v>
      </c>
      <c r="AH120" s="115">
        <f>Eingabe2018!I130</f>
        <v>1</v>
      </c>
      <c r="AI120" s="187">
        <f t="shared" si="35"/>
        <v>1.4084507042253521E-2</v>
      </c>
      <c r="AJ120" s="119">
        <v>0</v>
      </c>
      <c r="AK120" s="123">
        <f t="shared" si="36"/>
        <v>0</v>
      </c>
      <c r="AL120" s="115">
        <f>Eingabe2018!J130</f>
        <v>0</v>
      </c>
      <c r="AM120" s="129">
        <f t="shared" si="37"/>
        <v>0</v>
      </c>
    </row>
    <row r="121" spans="2:39" x14ac:dyDescent="0.3">
      <c r="B121" s="111" t="s">
        <v>268</v>
      </c>
      <c r="C121" s="185">
        <v>10807</v>
      </c>
      <c r="D121" s="113" t="s">
        <v>246</v>
      </c>
      <c r="E121" s="114">
        <v>368</v>
      </c>
      <c r="F121" s="115">
        <f>Eingabe2018!C131</f>
        <v>365</v>
      </c>
      <c r="G121" s="121">
        <f t="shared" si="19"/>
        <v>-3</v>
      </c>
      <c r="H121" s="120">
        <f t="shared" si="20"/>
        <v>-8.152173913043459E-3</v>
      </c>
      <c r="I121" s="116">
        <v>177</v>
      </c>
      <c r="J121" s="115">
        <f>Eingabe2018!D131</f>
        <v>189</v>
      </c>
      <c r="K121" s="121">
        <f t="shared" si="21"/>
        <v>12</v>
      </c>
      <c r="L121" s="120">
        <f t="shared" si="22"/>
        <v>6.7796610169491567E-2</v>
      </c>
      <c r="M121" s="122">
        <f t="shared" si="23"/>
        <v>0.48097826086956524</v>
      </c>
      <c r="N121" s="123">
        <f t="shared" si="24"/>
        <v>0.51780821917808217</v>
      </c>
      <c r="O121" s="103">
        <f t="shared" si="25"/>
        <v>3.682995830851693E-2</v>
      </c>
      <c r="P121" s="114">
        <v>4</v>
      </c>
      <c r="Q121" s="115">
        <f>Eingabe2018!E131</f>
        <v>4</v>
      </c>
      <c r="R121" s="121">
        <f t="shared" si="26"/>
        <v>0</v>
      </c>
      <c r="S121" s="120">
        <f t="shared" si="27"/>
        <v>0</v>
      </c>
      <c r="T121" s="116">
        <v>173</v>
      </c>
      <c r="U121" s="115">
        <f>Eingabe2018!F131</f>
        <v>185</v>
      </c>
      <c r="V121" s="121">
        <f t="shared" si="28"/>
        <v>12</v>
      </c>
      <c r="W121" s="120">
        <f t="shared" si="29"/>
        <v>6.9364161849710948E-2</v>
      </c>
      <c r="X121" s="114">
        <v>89</v>
      </c>
      <c r="Y121" s="123">
        <f t="shared" si="30"/>
        <v>0.51445086705202314</v>
      </c>
      <c r="Z121" s="115">
        <f>Eingabe2018!G131</f>
        <v>94</v>
      </c>
      <c r="AA121" s="129">
        <f t="shared" si="31"/>
        <v>0.50810810810810814</v>
      </c>
      <c r="AB121" s="116">
        <v>84</v>
      </c>
      <c r="AC121" s="123">
        <f t="shared" si="32"/>
        <v>0.48554913294797686</v>
      </c>
      <c r="AD121" s="115">
        <f>Eingabe2018!H131</f>
        <v>87</v>
      </c>
      <c r="AE121" s="123">
        <f t="shared" si="33"/>
        <v>0.4702702702702703</v>
      </c>
      <c r="AF121" s="114">
        <v>0</v>
      </c>
      <c r="AG121" s="123">
        <f t="shared" si="34"/>
        <v>0</v>
      </c>
      <c r="AH121" s="115">
        <f>Eingabe2018!I131</f>
        <v>4</v>
      </c>
      <c r="AI121" s="187">
        <f t="shared" si="35"/>
        <v>2.1621621621621623E-2</v>
      </c>
      <c r="AJ121" s="119">
        <v>0</v>
      </c>
      <c r="AK121" s="123">
        <f t="shared" si="36"/>
        <v>0</v>
      </c>
      <c r="AL121" s="115">
        <f>Eingabe2018!J131</f>
        <v>0</v>
      </c>
      <c r="AM121" s="129">
        <f t="shared" si="37"/>
        <v>0</v>
      </c>
    </row>
    <row r="122" spans="2:39" x14ac:dyDescent="0.3">
      <c r="B122" s="111" t="s">
        <v>268</v>
      </c>
      <c r="C122" s="185">
        <v>10808</v>
      </c>
      <c r="D122" s="113" t="s">
        <v>248</v>
      </c>
      <c r="E122" s="114">
        <v>135</v>
      </c>
      <c r="F122" s="115">
        <f>Eingabe2018!C132</f>
        <v>111</v>
      </c>
      <c r="G122" s="121">
        <f t="shared" si="19"/>
        <v>-24</v>
      </c>
      <c r="H122" s="120">
        <f t="shared" si="20"/>
        <v>-0.17777777777777781</v>
      </c>
      <c r="I122" s="116">
        <v>51</v>
      </c>
      <c r="J122" s="115">
        <f>Eingabe2018!D132</f>
        <v>53</v>
      </c>
      <c r="K122" s="121">
        <f t="shared" si="21"/>
        <v>2</v>
      </c>
      <c r="L122" s="120">
        <f t="shared" si="22"/>
        <v>3.9215686274509887E-2</v>
      </c>
      <c r="M122" s="122">
        <f t="shared" si="23"/>
        <v>0.37777777777777777</v>
      </c>
      <c r="N122" s="123">
        <f t="shared" si="24"/>
        <v>0.47747747747747749</v>
      </c>
      <c r="O122" s="103">
        <f t="shared" si="25"/>
        <v>9.9699699699699718E-2</v>
      </c>
      <c r="P122" s="114">
        <v>1</v>
      </c>
      <c r="Q122" s="115">
        <f>Eingabe2018!E132</f>
        <v>0</v>
      </c>
      <c r="R122" s="121">
        <f t="shared" si="26"/>
        <v>-1</v>
      </c>
      <c r="S122" s="120">
        <f t="shared" si="27"/>
        <v>-1</v>
      </c>
      <c r="T122" s="116">
        <v>50</v>
      </c>
      <c r="U122" s="115">
        <f>Eingabe2018!F132</f>
        <v>53</v>
      </c>
      <c r="V122" s="121">
        <f t="shared" si="28"/>
        <v>3</v>
      </c>
      <c r="W122" s="120">
        <f t="shared" si="29"/>
        <v>6.0000000000000053E-2</v>
      </c>
      <c r="X122" s="114">
        <v>36</v>
      </c>
      <c r="Y122" s="123">
        <f t="shared" si="30"/>
        <v>0.72</v>
      </c>
      <c r="Z122" s="115">
        <f>Eingabe2018!G132</f>
        <v>41</v>
      </c>
      <c r="AA122" s="129">
        <f t="shared" si="31"/>
        <v>0.77358490566037741</v>
      </c>
      <c r="AB122" s="116">
        <v>14</v>
      </c>
      <c r="AC122" s="123">
        <f t="shared" si="32"/>
        <v>0.28000000000000003</v>
      </c>
      <c r="AD122" s="115">
        <f>Eingabe2018!H132</f>
        <v>10</v>
      </c>
      <c r="AE122" s="123">
        <f t="shared" si="33"/>
        <v>0.18867924528301888</v>
      </c>
      <c r="AF122" s="114">
        <v>0</v>
      </c>
      <c r="AG122" s="123">
        <f t="shared" si="34"/>
        <v>0</v>
      </c>
      <c r="AH122" s="115">
        <f>Eingabe2018!I132</f>
        <v>2</v>
      </c>
      <c r="AI122" s="187">
        <f t="shared" si="35"/>
        <v>3.7735849056603772E-2</v>
      </c>
      <c r="AJ122" s="119">
        <v>0</v>
      </c>
      <c r="AK122" s="123">
        <f t="shared" si="36"/>
        <v>0</v>
      </c>
      <c r="AL122" s="115">
        <f>Eingabe2018!J132</f>
        <v>0</v>
      </c>
      <c r="AM122" s="129">
        <f t="shared" si="37"/>
        <v>0</v>
      </c>
    </row>
    <row r="123" spans="2:39" x14ac:dyDescent="0.3">
      <c r="B123" s="111" t="s">
        <v>268</v>
      </c>
      <c r="C123" s="185">
        <v>10824</v>
      </c>
      <c r="D123" s="113" t="s">
        <v>250</v>
      </c>
      <c r="E123" s="114">
        <v>141</v>
      </c>
      <c r="F123" s="115">
        <f>Eingabe2018!C133</f>
        <v>133</v>
      </c>
      <c r="G123" s="121">
        <f t="shared" si="19"/>
        <v>-8</v>
      </c>
      <c r="H123" s="120">
        <f t="shared" si="20"/>
        <v>-5.673758865248224E-2</v>
      </c>
      <c r="I123" s="116">
        <v>97</v>
      </c>
      <c r="J123" s="115">
        <f>Eingabe2018!D133</f>
        <v>64</v>
      </c>
      <c r="K123" s="121">
        <f t="shared" si="21"/>
        <v>-33</v>
      </c>
      <c r="L123" s="120">
        <f t="shared" si="22"/>
        <v>-0.34020618556701032</v>
      </c>
      <c r="M123" s="122">
        <f t="shared" si="23"/>
        <v>0.68794326241134751</v>
      </c>
      <c r="N123" s="123">
        <f t="shared" si="24"/>
        <v>0.48120300751879697</v>
      </c>
      <c r="O123" s="103">
        <f t="shared" si="25"/>
        <v>-0.20674025489255055</v>
      </c>
      <c r="P123" s="114">
        <v>0</v>
      </c>
      <c r="Q123" s="115">
        <f>Eingabe2018!E133</f>
        <v>2</v>
      </c>
      <c r="R123" s="121">
        <f t="shared" si="26"/>
        <v>2</v>
      </c>
      <c r="S123" s="120" t="e">
        <f t="shared" si="27"/>
        <v>#DIV/0!</v>
      </c>
      <c r="T123" s="116">
        <v>97</v>
      </c>
      <c r="U123" s="115">
        <f>Eingabe2018!F133</f>
        <v>62</v>
      </c>
      <c r="V123" s="121">
        <f t="shared" si="28"/>
        <v>-35</v>
      </c>
      <c r="W123" s="120">
        <f t="shared" si="29"/>
        <v>-0.36082474226804129</v>
      </c>
      <c r="X123" s="114">
        <v>62</v>
      </c>
      <c r="Y123" s="123">
        <f t="shared" si="30"/>
        <v>0.63917525773195871</v>
      </c>
      <c r="Z123" s="115">
        <f>Eingabe2018!G133</f>
        <v>45</v>
      </c>
      <c r="AA123" s="129">
        <f t="shared" si="31"/>
        <v>0.72580645161290325</v>
      </c>
      <c r="AB123" s="116">
        <v>35</v>
      </c>
      <c r="AC123" s="123">
        <f t="shared" si="32"/>
        <v>0.36082474226804123</v>
      </c>
      <c r="AD123" s="115">
        <f>Eingabe2018!H133</f>
        <v>16</v>
      </c>
      <c r="AE123" s="123">
        <f t="shared" si="33"/>
        <v>0.25806451612903225</v>
      </c>
      <c r="AF123" s="114">
        <v>0</v>
      </c>
      <c r="AG123" s="123">
        <f t="shared" si="34"/>
        <v>0</v>
      </c>
      <c r="AH123" s="115">
        <f>Eingabe2018!I133</f>
        <v>1</v>
      </c>
      <c r="AI123" s="187">
        <f t="shared" si="35"/>
        <v>1.6129032258064516E-2</v>
      </c>
      <c r="AJ123" s="119">
        <v>0</v>
      </c>
      <c r="AK123" s="123">
        <f t="shared" si="36"/>
        <v>0</v>
      </c>
      <c r="AL123" s="115">
        <f>Eingabe2018!J133</f>
        <v>0</v>
      </c>
      <c r="AM123" s="129">
        <f t="shared" si="37"/>
        <v>0</v>
      </c>
    </row>
    <row r="124" spans="2:39" x14ac:dyDescent="0.3">
      <c r="B124" s="111" t="s">
        <v>268</v>
      </c>
      <c r="C124" s="185">
        <v>10809</v>
      </c>
      <c r="D124" s="113" t="s">
        <v>252</v>
      </c>
      <c r="E124" s="114">
        <v>544</v>
      </c>
      <c r="F124" s="115">
        <f>Eingabe2018!C134</f>
        <v>518</v>
      </c>
      <c r="G124" s="121">
        <f t="shared" si="19"/>
        <v>-26</v>
      </c>
      <c r="H124" s="120">
        <f t="shared" si="20"/>
        <v>-4.7794117647058876E-2</v>
      </c>
      <c r="I124" s="116">
        <v>226</v>
      </c>
      <c r="J124" s="115">
        <f>Eingabe2018!D134</f>
        <v>179</v>
      </c>
      <c r="K124" s="121">
        <f t="shared" si="21"/>
        <v>-47</v>
      </c>
      <c r="L124" s="120">
        <f t="shared" si="22"/>
        <v>-0.20796460176991149</v>
      </c>
      <c r="M124" s="122">
        <f t="shared" si="23"/>
        <v>0.41544117647058826</v>
      </c>
      <c r="N124" s="123">
        <f t="shared" si="24"/>
        <v>0.34555984555984554</v>
      </c>
      <c r="O124" s="103">
        <f t="shared" si="25"/>
        <v>-6.9881330910742723E-2</v>
      </c>
      <c r="P124" s="114">
        <v>2</v>
      </c>
      <c r="Q124" s="115">
        <f>Eingabe2018!E134</f>
        <v>1</v>
      </c>
      <c r="R124" s="121">
        <f t="shared" si="26"/>
        <v>-1</v>
      </c>
      <c r="S124" s="120">
        <f t="shared" si="27"/>
        <v>-0.5</v>
      </c>
      <c r="T124" s="116">
        <v>224</v>
      </c>
      <c r="U124" s="115">
        <f>Eingabe2018!F134</f>
        <v>178</v>
      </c>
      <c r="V124" s="121">
        <f t="shared" si="28"/>
        <v>-46</v>
      </c>
      <c r="W124" s="120">
        <f t="shared" si="29"/>
        <v>-0.2053571428571429</v>
      </c>
      <c r="X124" s="114">
        <v>127</v>
      </c>
      <c r="Y124" s="123">
        <f t="shared" si="30"/>
        <v>0.5669642857142857</v>
      </c>
      <c r="Z124" s="115">
        <f>Eingabe2018!G134</f>
        <v>95</v>
      </c>
      <c r="AA124" s="129">
        <f t="shared" si="31"/>
        <v>0.5337078651685393</v>
      </c>
      <c r="AB124" s="116">
        <v>97</v>
      </c>
      <c r="AC124" s="123">
        <f t="shared" si="32"/>
        <v>0.4330357142857143</v>
      </c>
      <c r="AD124" s="115">
        <f>Eingabe2018!H134</f>
        <v>75</v>
      </c>
      <c r="AE124" s="123">
        <f t="shared" si="33"/>
        <v>0.42134831460674155</v>
      </c>
      <c r="AF124" s="114">
        <v>0</v>
      </c>
      <c r="AG124" s="123">
        <f t="shared" si="34"/>
        <v>0</v>
      </c>
      <c r="AH124" s="115">
        <f>Eingabe2018!I134</f>
        <v>8</v>
      </c>
      <c r="AI124" s="187">
        <f t="shared" si="35"/>
        <v>4.49438202247191E-2</v>
      </c>
      <c r="AJ124" s="119">
        <v>0</v>
      </c>
      <c r="AK124" s="123">
        <f t="shared" si="36"/>
        <v>0</v>
      </c>
      <c r="AL124" s="115">
        <f>Eingabe2018!J134</f>
        <v>0</v>
      </c>
      <c r="AM124" s="129">
        <f t="shared" si="37"/>
        <v>0</v>
      </c>
    </row>
    <row r="125" spans="2:39" x14ac:dyDescent="0.3">
      <c r="B125" s="111" t="s">
        <v>268</v>
      </c>
      <c r="C125" s="185">
        <v>10810</v>
      </c>
      <c r="D125" s="113" t="s">
        <v>254</v>
      </c>
      <c r="E125" s="114">
        <v>297</v>
      </c>
      <c r="F125" s="115">
        <f>Eingabe2018!C135</f>
        <v>270</v>
      </c>
      <c r="G125" s="121">
        <f t="shared" si="19"/>
        <v>-27</v>
      </c>
      <c r="H125" s="120">
        <f t="shared" si="20"/>
        <v>-9.0909090909090939E-2</v>
      </c>
      <c r="I125" s="116">
        <v>142</v>
      </c>
      <c r="J125" s="115">
        <f>Eingabe2018!D135</f>
        <v>123</v>
      </c>
      <c r="K125" s="121">
        <f t="shared" si="21"/>
        <v>-19</v>
      </c>
      <c r="L125" s="120">
        <f t="shared" si="22"/>
        <v>-0.13380281690140849</v>
      </c>
      <c r="M125" s="122">
        <f t="shared" si="23"/>
        <v>0.4781144781144781</v>
      </c>
      <c r="N125" s="123">
        <f t="shared" si="24"/>
        <v>0.45555555555555555</v>
      </c>
      <c r="O125" s="103">
        <f t="shared" si="25"/>
        <v>-2.2558922558922556E-2</v>
      </c>
      <c r="P125" s="114">
        <v>2</v>
      </c>
      <c r="Q125" s="115">
        <f>Eingabe2018!E135</f>
        <v>3</v>
      </c>
      <c r="R125" s="121">
        <f t="shared" si="26"/>
        <v>1</v>
      </c>
      <c r="S125" s="120">
        <f t="shared" si="27"/>
        <v>0.5</v>
      </c>
      <c r="T125" s="116">
        <v>140</v>
      </c>
      <c r="U125" s="115">
        <f>Eingabe2018!F135</f>
        <v>120</v>
      </c>
      <c r="V125" s="121">
        <f t="shared" si="28"/>
        <v>-20</v>
      </c>
      <c r="W125" s="120">
        <f t="shared" si="29"/>
        <v>-0.1428571428571429</v>
      </c>
      <c r="X125" s="114">
        <v>95</v>
      </c>
      <c r="Y125" s="123">
        <f t="shared" si="30"/>
        <v>0.6785714285714286</v>
      </c>
      <c r="Z125" s="115">
        <f>Eingabe2018!G135</f>
        <v>108</v>
      </c>
      <c r="AA125" s="129">
        <f t="shared" si="31"/>
        <v>0.9</v>
      </c>
      <c r="AB125" s="116">
        <v>45</v>
      </c>
      <c r="AC125" s="123">
        <f t="shared" si="32"/>
        <v>0.32142857142857145</v>
      </c>
      <c r="AD125" s="115">
        <f>Eingabe2018!H135</f>
        <v>9</v>
      </c>
      <c r="AE125" s="123">
        <f t="shared" si="33"/>
        <v>7.4999999999999997E-2</v>
      </c>
      <c r="AF125" s="114">
        <v>0</v>
      </c>
      <c r="AG125" s="123">
        <f t="shared" si="34"/>
        <v>0</v>
      </c>
      <c r="AH125" s="115">
        <f>Eingabe2018!I135</f>
        <v>3</v>
      </c>
      <c r="AI125" s="187">
        <f t="shared" si="35"/>
        <v>2.5000000000000001E-2</v>
      </c>
      <c r="AJ125" s="119">
        <v>0</v>
      </c>
      <c r="AK125" s="123">
        <f t="shared" si="36"/>
        <v>0</v>
      </c>
      <c r="AL125" s="115">
        <f>Eingabe2018!J135</f>
        <v>0</v>
      </c>
      <c r="AM125" s="129">
        <f t="shared" si="37"/>
        <v>0</v>
      </c>
    </row>
    <row r="126" spans="2:39" x14ac:dyDescent="0.3">
      <c r="B126" s="111" t="s">
        <v>268</v>
      </c>
      <c r="C126" s="185">
        <v>10811</v>
      </c>
      <c r="D126" s="113" t="s">
        <v>256</v>
      </c>
      <c r="E126" s="114">
        <v>693</v>
      </c>
      <c r="F126" s="115">
        <f>Eingabe2018!C136</f>
        <v>681</v>
      </c>
      <c r="G126" s="121">
        <f t="shared" si="19"/>
        <v>-12</v>
      </c>
      <c r="H126" s="120">
        <f t="shared" si="20"/>
        <v>-1.7316017316017285E-2</v>
      </c>
      <c r="I126" s="116">
        <v>190</v>
      </c>
      <c r="J126" s="115">
        <f>Eingabe2018!D136</f>
        <v>184</v>
      </c>
      <c r="K126" s="121">
        <f t="shared" si="21"/>
        <v>-6</v>
      </c>
      <c r="L126" s="120">
        <f t="shared" si="22"/>
        <v>-3.157894736842104E-2</v>
      </c>
      <c r="M126" s="122">
        <f t="shared" si="23"/>
        <v>0.27417027417027418</v>
      </c>
      <c r="N126" s="123">
        <f t="shared" si="24"/>
        <v>0.27019089574155652</v>
      </c>
      <c r="O126" s="103">
        <f t="shared" si="25"/>
        <v>-3.9793784287176504E-3</v>
      </c>
      <c r="P126" s="114">
        <v>0</v>
      </c>
      <c r="Q126" s="115">
        <f>Eingabe2018!E136</f>
        <v>0</v>
      </c>
      <c r="R126" s="121">
        <f t="shared" si="26"/>
        <v>0</v>
      </c>
      <c r="S126" s="120" t="e">
        <f t="shared" si="27"/>
        <v>#DIV/0!</v>
      </c>
      <c r="T126" s="116">
        <v>190</v>
      </c>
      <c r="U126" s="115">
        <f>Eingabe2018!F136</f>
        <v>184</v>
      </c>
      <c r="V126" s="121">
        <f t="shared" si="28"/>
        <v>-6</v>
      </c>
      <c r="W126" s="120">
        <f t="shared" si="29"/>
        <v>-3.157894736842104E-2</v>
      </c>
      <c r="X126" s="114">
        <v>109</v>
      </c>
      <c r="Y126" s="123">
        <f t="shared" si="30"/>
        <v>0.5736842105263158</v>
      </c>
      <c r="Z126" s="115">
        <f>Eingabe2018!G136</f>
        <v>142</v>
      </c>
      <c r="AA126" s="129">
        <f t="shared" si="31"/>
        <v>0.77173913043478259</v>
      </c>
      <c r="AB126" s="116">
        <v>81</v>
      </c>
      <c r="AC126" s="123">
        <f t="shared" si="32"/>
        <v>0.4263157894736842</v>
      </c>
      <c r="AD126" s="115">
        <f>Eingabe2018!H136</f>
        <v>40</v>
      </c>
      <c r="AE126" s="123">
        <f t="shared" si="33"/>
        <v>0.21739130434782608</v>
      </c>
      <c r="AF126" s="114">
        <v>0</v>
      </c>
      <c r="AG126" s="123">
        <f t="shared" si="34"/>
        <v>0</v>
      </c>
      <c r="AH126" s="115">
        <f>Eingabe2018!I136</f>
        <v>2</v>
      </c>
      <c r="AI126" s="187">
        <f t="shared" si="35"/>
        <v>1.0869565217391304E-2</v>
      </c>
      <c r="AJ126" s="119">
        <v>0</v>
      </c>
      <c r="AK126" s="123">
        <f t="shared" si="36"/>
        <v>0</v>
      </c>
      <c r="AL126" s="115">
        <f>Eingabe2018!J136</f>
        <v>0</v>
      </c>
      <c r="AM126" s="129">
        <f t="shared" si="37"/>
        <v>0</v>
      </c>
    </row>
    <row r="127" spans="2:39" x14ac:dyDescent="0.3">
      <c r="B127" s="111" t="s">
        <v>268</v>
      </c>
      <c r="C127" s="185">
        <v>10812</v>
      </c>
      <c r="D127" s="113" t="s">
        <v>258</v>
      </c>
      <c r="E127" s="114">
        <v>377</v>
      </c>
      <c r="F127" s="115">
        <f>Eingabe2018!C137</f>
        <v>348</v>
      </c>
      <c r="G127" s="121">
        <f t="shared" si="19"/>
        <v>-29</v>
      </c>
      <c r="H127" s="120">
        <f t="shared" si="20"/>
        <v>-7.6923076923076872E-2</v>
      </c>
      <c r="I127" s="116">
        <v>160</v>
      </c>
      <c r="J127" s="115">
        <f>Eingabe2018!D137</f>
        <v>132</v>
      </c>
      <c r="K127" s="121">
        <f t="shared" si="21"/>
        <v>-28</v>
      </c>
      <c r="L127" s="120">
        <f t="shared" si="22"/>
        <v>-0.17500000000000004</v>
      </c>
      <c r="M127" s="122">
        <f t="shared" si="23"/>
        <v>0.4244031830238727</v>
      </c>
      <c r="N127" s="123">
        <f t="shared" si="24"/>
        <v>0.37931034482758619</v>
      </c>
      <c r="O127" s="103">
        <f t="shared" si="25"/>
        <v>-4.5092838196286511E-2</v>
      </c>
      <c r="P127" s="114">
        <v>3</v>
      </c>
      <c r="Q127" s="115">
        <f>Eingabe2018!E137</f>
        <v>4</v>
      </c>
      <c r="R127" s="121">
        <f t="shared" si="26"/>
        <v>1</v>
      </c>
      <c r="S127" s="120">
        <f t="shared" si="27"/>
        <v>0.33333333333333326</v>
      </c>
      <c r="T127" s="116">
        <v>157</v>
      </c>
      <c r="U127" s="115">
        <f>Eingabe2018!F137</f>
        <v>128</v>
      </c>
      <c r="V127" s="121">
        <f t="shared" si="28"/>
        <v>-29</v>
      </c>
      <c r="W127" s="120">
        <f t="shared" si="29"/>
        <v>-0.1847133757961783</v>
      </c>
      <c r="X127" s="114">
        <v>121</v>
      </c>
      <c r="Y127" s="123">
        <f t="shared" si="30"/>
        <v>0.77070063694267521</v>
      </c>
      <c r="Z127" s="115">
        <f>Eingabe2018!G137</f>
        <v>96</v>
      </c>
      <c r="AA127" s="129">
        <f t="shared" si="31"/>
        <v>0.75</v>
      </c>
      <c r="AB127" s="116">
        <v>36</v>
      </c>
      <c r="AC127" s="123">
        <f t="shared" si="32"/>
        <v>0.22929936305732485</v>
      </c>
      <c r="AD127" s="115">
        <f>Eingabe2018!H137</f>
        <v>28</v>
      </c>
      <c r="AE127" s="123">
        <f t="shared" si="33"/>
        <v>0.21875</v>
      </c>
      <c r="AF127" s="114">
        <v>0</v>
      </c>
      <c r="AG127" s="123">
        <f t="shared" si="34"/>
        <v>0</v>
      </c>
      <c r="AH127" s="115">
        <f>Eingabe2018!I137</f>
        <v>4</v>
      </c>
      <c r="AI127" s="187">
        <f t="shared" si="35"/>
        <v>3.125E-2</v>
      </c>
      <c r="AJ127" s="119">
        <v>0</v>
      </c>
      <c r="AK127" s="123">
        <f t="shared" si="36"/>
        <v>0</v>
      </c>
      <c r="AL127" s="115">
        <f>Eingabe2018!J137</f>
        <v>0</v>
      </c>
      <c r="AM127" s="129">
        <f t="shared" si="37"/>
        <v>0</v>
      </c>
    </row>
    <row r="128" spans="2:39" x14ac:dyDescent="0.3">
      <c r="B128" s="111" t="s">
        <v>268</v>
      </c>
      <c r="C128" s="185">
        <v>10813</v>
      </c>
      <c r="D128" s="113" t="s">
        <v>260</v>
      </c>
      <c r="E128" s="114">
        <v>600</v>
      </c>
      <c r="F128" s="115">
        <f>Eingabe2018!C138</f>
        <v>620</v>
      </c>
      <c r="G128" s="121">
        <f t="shared" si="19"/>
        <v>20</v>
      </c>
      <c r="H128" s="120">
        <f t="shared" si="20"/>
        <v>3.3333333333333437E-2</v>
      </c>
      <c r="I128" s="116">
        <v>242</v>
      </c>
      <c r="J128" s="115">
        <f>Eingabe2018!D138</f>
        <v>365</v>
      </c>
      <c r="K128" s="121">
        <f t="shared" si="21"/>
        <v>123</v>
      </c>
      <c r="L128" s="120">
        <f t="shared" si="22"/>
        <v>0.50826446280991733</v>
      </c>
      <c r="M128" s="122">
        <f t="shared" si="23"/>
        <v>0.40333333333333332</v>
      </c>
      <c r="N128" s="123">
        <f t="shared" si="24"/>
        <v>0.58870967741935487</v>
      </c>
      <c r="O128" s="103">
        <f t="shared" si="25"/>
        <v>0.18537634408602155</v>
      </c>
      <c r="P128" s="114">
        <v>3</v>
      </c>
      <c r="Q128" s="115">
        <f>Eingabe2018!E138</f>
        <v>2</v>
      </c>
      <c r="R128" s="121">
        <f t="shared" si="26"/>
        <v>-1</v>
      </c>
      <c r="S128" s="120">
        <f t="shared" si="27"/>
        <v>-0.33333333333333337</v>
      </c>
      <c r="T128" s="116">
        <v>239</v>
      </c>
      <c r="U128" s="115">
        <f>Eingabe2018!F138</f>
        <v>363</v>
      </c>
      <c r="V128" s="121">
        <f t="shared" si="28"/>
        <v>124</v>
      </c>
      <c r="W128" s="120">
        <f t="shared" si="29"/>
        <v>0.51882845188284521</v>
      </c>
      <c r="X128" s="114">
        <v>181</v>
      </c>
      <c r="Y128" s="123">
        <f t="shared" si="30"/>
        <v>0.75732217573221761</v>
      </c>
      <c r="Z128" s="115">
        <f>Eingabe2018!G138</f>
        <v>317</v>
      </c>
      <c r="AA128" s="129">
        <f t="shared" si="31"/>
        <v>0.8732782369146006</v>
      </c>
      <c r="AB128" s="116">
        <v>58</v>
      </c>
      <c r="AC128" s="123">
        <f t="shared" si="32"/>
        <v>0.24267782426778242</v>
      </c>
      <c r="AD128" s="115">
        <f>Eingabe2018!H138</f>
        <v>44</v>
      </c>
      <c r="AE128" s="123">
        <f t="shared" si="33"/>
        <v>0.12121212121212122</v>
      </c>
      <c r="AF128" s="114">
        <v>0</v>
      </c>
      <c r="AG128" s="123">
        <f t="shared" si="34"/>
        <v>0</v>
      </c>
      <c r="AH128" s="115">
        <f>Eingabe2018!I138</f>
        <v>2</v>
      </c>
      <c r="AI128" s="187">
        <f t="shared" si="35"/>
        <v>5.5096418732782371E-3</v>
      </c>
      <c r="AJ128" s="119">
        <v>0</v>
      </c>
      <c r="AK128" s="123">
        <f t="shared" si="36"/>
        <v>0</v>
      </c>
      <c r="AL128" s="115">
        <f>Eingabe2018!J138</f>
        <v>0</v>
      </c>
      <c r="AM128" s="129">
        <f t="shared" si="37"/>
        <v>0</v>
      </c>
    </row>
    <row r="129" spans="2:39" x14ac:dyDescent="0.3">
      <c r="B129" s="111" t="s">
        <v>268</v>
      </c>
      <c r="C129" s="185">
        <v>10814</v>
      </c>
      <c r="D129" s="113" t="s">
        <v>262</v>
      </c>
      <c r="E129" s="114">
        <v>202</v>
      </c>
      <c r="F129" s="115">
        <f>Eingabe2018!C139</f>
        <v>178</v>
      </c>
      <c r="G129" s="121">
        <f t="shared" si="19"/>
        <v>-24</v>
      </c>
      <c r="H129" s="120">
        <f t="shared" si="20"/>
        <v>-0.11881188118811881</v>
      </c>
      <c r="I129" s="116">
        <v>141</v>
      </c>
      <c r="J129" s="115">
        <f>Eingabe2018!D139</f>
        <v>93</v>
      </c>
      <c r="K129" s="121">
        <f t="shared" si="21"/>
        <v>-48</v>
      </c>
      <c r="L129" s="120">
        <f t="shared" si="22"/>
        <v>-0.34042553191489366</v>
      </c>
      <c r="M129" s="122">
        <f t="shared" si="23"/>
        <v>0.69801980198019797</v>
      </c>
      <c r="N129" s="123">
        <f t="shared" si="24"/>
        <v>0.52247191011235961</v>
      </c>
      <c r="O129" s="103">
        <f t="shared" si="25"/>
        <v>-0.17554789186783837</v>
      </c>
      <c r="P129" s="114">
        <v>1</v>
      </c>
      <c r="Q129" s="115">
        <f>Eingabe2018!E139</f>
        <v>3</v>
      </c>
      <c r="R129" s="121">
        <f t="shared" si="26"/>
        <v>2</v>
      </c>
      <c r="S129" s="120">
        <f t="shared" si="27"/>
        <v>2</v>
      </c>
      <c r="T129" s="116">
        <v>140</v>
      </c>
      <c r="U129" s="115">
        <f>Eingabe2018!F139</f>
        <v>90</v>
      </c>
      <c r="V129" s="121">
        <f t="shared" si="28"/>
        <v>-50</v>
      </c>
      <c r="W129" s="120">
        <f t="shared" si="29"/>
        <v>-0.3571428571428571</v>
      </c>
      <c r="X129" s="114">
        <v>89</v>
      </c>
      <c r="Y129" s="123">
        <f t="shared" si="30"/>
        <v>0.63571428571428568</v>
      </c>
      <c r="Z129" s="115">
        <f>Eingabe2018!G139</f>
        <v>47</v>
      </c>
      <c r="AA129" s="129">
        <f t="shared" si="31"/>
        <v>0.52222222222222225</v>
      </c>
      <c r="AB129" s="116">
        <v>51</v>
      </c>
      <c r="AC129" s="123">
        <f t="shared" si="32"/>
        <v>0.36428571428571427</v>
      </c>
      <c r="AD129" s="115">
        <f>Eingabe2018!H139</f>
        <v>40</v>
      </c>
      <c r="AE129" s="123">
        <f t="shared" si="33"/>
        <v>0.44444444444444442</v>
      </c>
      <c r="AF129" s="114">
        <v>0</v>
      </c>
      <c r="AG129" s="123">
        <f t="shared" si="34"/>
        <v>0</v>
      </c>
      <c r="AH129" s="115">
        <f>Eingabe2018!I139</f>
        <v>3</v>
      </c>
      <c r="AI129" s="187">
        <f t="shared" si="35"/>
        <v>3.3333333333333333E-2</v>
      </c>
      <c r="AJ129" s="119">
        <v>0</v>
      </c>
      <c r="AK129" s="123">
        <f t="shared" si="36"/>
        <v>0</v>
      </c>
      <c r="AL129" s="115">
        <f>Eingabe2018!J139</f>
        <v>0</v>
      </c>
      <c r="AM129" s="129">
        <f t="shared" si="37"/>
        <v>0</v>
      </c>
    </row>
    <row r="130" spans="2:39" x14ac:dyDescent="0.3">
      <c r="B130" s="111" t="s">
        <v>268</v>
      </c>
      <c r="C130" s="185">
        <v>10815</v>
      </c>
      <c r="D130" s="113" t="s">
        <v>264</v>
      </c>
      <c r="E130" s="114">
        <v>714</v>
      </c>
      <c r="F130" s="115">
        <f>Eingabe2018!C140</f>
        <v>662</v>
      </c>
      <c r="G130" s="121">
        <f t="shared" si="19"/>
        <v>-52</v>
      </c>
      <c r="H130" s="120">
        <f t="shared" si="20"/>
        <v>-7.2829131652661028E-2</v>
      </c>
      <c r="I130" s="116">
        <v>292</v>
      </c>
      <c r="J130" s="115">
        <f>Eingabe2018!D140</f>
        <v>347</v>
      </c>
      <c r="K130" s="121">
        <f t="shared" si="21"/>
        <v>55</v>
      </c>
      <c r="L130" s="120">
        <f t="shared" si="22"/>
        <v>0.18835616438356162</v>
      </c>
      <c r="M130" s="122">
        <f t="shared" si="23"/>
        <v>0.40896358543417366</v>
      </c>
      <c r="N130" s="123">
        <f t="shared" si="24"/>
        <v>0.52416918429003023</v>
      </c>
      <c r="O130" s="103">
        <f t="shared" si="25"/>
        <v>0.11520559885585657</v>
      </c>
      <c r="P130" s="114">
        <v>6</v>
      </c>
      <c r="Q130" s="115">
        <f>Eingabe2018!E140</f>
        <v>2</v>
      </c>
      <c r="R130" s="121">
        <f t="shared" si="26"/>
        <v>-4</v>
      </c>
      <c r="S130" s="120">
        <f t="shared" si="27"/>
        <v>-0.66666666666666674</v>
      </c>
      <c r="T130" s="116">
        <v>286</v>
      </c>
      <c r="U130" s="115">
        <f>Eingabe2018!F140</f>
        <v>345</v>
      </c>
      <c r="V130" s="121">
        <f t="shared" si="28"/>
        <v>59</v>
      </c>
      <c r="W130" s="120">
        <f t="shared" si="29"/>
        <v>0.20629370629370625</v>
      </c>
      <c r="X130" s="114">
        <v>237</v>
      </c>
      <c r="Y130" s="123">
        <f t="shared" si="30"/>
        <v>0.82867132867132864</v>
      </c>
      <c r="Z130" s="115">
        <f>Eingabe2018!G140</f>
        <v>257</v>
      </c>
      <c r="AA130" s="129">
        <f t="shared" si="31"/>
        <v>0.74492753623188401</v>
      </c>
      <c r="AB130" s="116">
        <v>49</v>
      </c>
      <c r="AC130" s="123">
        <f t="shared" si="32"/>
        <v>0.17132867132867133</v>
      </c>
      <c r="AD130" s="115">
        <f>Eingabe2018!H140</f>
        <v>88</v>
      </c>
      <c r="AE130" s="123">
        <f t="shared" si="33"/>
        <v>0.25507246376811593</v>
      </c>
      <c r="AF130" s="114">
        <v>0</v>
      </c>
      <c r="AG130" s="123">
        <f t="shared" si="34"/>
        <v>0</v>
      </c>
      <c r="AH130" s="115">
        <f>Eingabe2018!I140</f>
        <v>0</v>
      </c>
      <c r="AI130" s="187">
        <f t="shared" si="35"/>
        <v>0</v>
      </c>
      <c r="AJ130" s="119">
        <v>0</v>
      </c>
      <c r="AK130" s="123">
        <f t="shared" si="36"/>
        <v>0</v>
      </c>
      <c r="AL130" s="115">
        <f>Eingabe2018!J140</f>
        <v>0</v>
      </c>
      <c r="AM130" s="129">
        <f t="shared" si="37"/>
        <v>0</v>
      </c>
    </row>
    <row r="131" spans="2:39" x14ac:dyDescent="0.3">
      <c r="B131" s="111" t="s">
        <v>268</v>
      </c>
      <c r="C131" s="185">
        <v>10828</v>
      </c>
      <c r="D131" s="113" t="s">
        <v>266</v>
      </c>
      <c r="E131" s="114">
        <v>260</v>
      </c>
      <c r="F131" s="115">
        <f>Eingabe2018!C141</f>
        <v>241</v>
      </c>
      <c r="G131" s="121">
        <f t="shared" si="19"/>
        <v>-19</v>
      </c>
      <c r="H131" s="120">
        <f t="shared" si="20"/>
        <v>-7.3076923076923039E-2</v>
      </c>
      <c r="I131" s="116">
        <v>106</v>
      </c>
      <c r="J131" s="115">
        <f>Eingabe2018!D141</f>
        <v>127</v>
      </c>
      <c r="K131" s="121">
        <f t="shared" si="21"/>
        <v>21</v>
      </c>
      <c r="L131" s="120">
        <f t="shared" si="22"/>
        <v>0.19811320754716988</v>
      </c>
      <c r="M131" s="122">
        <f t="shared" si="23"/>
        <v>0.40769230769230769</v>
      </c>
      <c r="N131" s="123">
        <f t="shared" si="24"/>
        <v>0.52697095435684649</v>
      </c>
      <c r="O131" s="103">
        <f t="shared" si="25"/>
        <v>0.1192786466645388</v>
      </c>
      <c r="P131" s="114">
        <v>0</v>
      </c>
      <c r="Q131" s="115">
        <f>Eingabe2018!E141</f>
        <v>3</v>
      </c>
      <c r="R131" s="121">
        <f t="shared" si="26"/>
        <v>3</v>
      </c>
      <c r="S131" s="120" t="e">
        <f t="shared" si="27"/>
        <v>#DIV/0!</v>
      </c>
      <c r="T131" s="116">
        <v>106</v>
      </c>
      <c r="U131" s="115">
        <f>Eingabe2018!F141</f>
        <v>124</v>
      </c>
      <c r="V131" s="121">
        <f t="shared" si="28"/>
        <v>18</v>
      </c>
      <c r="W131" s="120">
        <f t="shared" si="29"/>
        <v>0.16981132075471694</v>
      </c>
      <c r="X131" s="114">
        <v>70</v>
      </c>
      <c r="Y131" s="123">
        <f t="shared" si="30"/>
        <v>0.660377358490566</v>
      </c>
      <c r="Z131" s="115">
        <f>Eingabe2018!G141</f>
        <v>83</v>
      </c>
      <c r="AA131" s="129">
        <f t="shared" si="31"/>
        <v>0.66935483870967738</v>
      </c>
      <c r="AB131" s="116">
        <v>36</v>
      </c>
      <c r="AC131" s="123">
        <f t="shared" si="32"/>
        <v>0.33962264150943394</v>
      </c>
      <c r="AD131" s="115">
        <f>Eingabe2018!H141</f>
        <v>38</v>
      </c>
      <c r="AE131" s="123">
        <f t="shared" si="33"/>
        <v>0.30645161290322581</v>
      </c>
      <c r="AF131" s="114">
        <v>0</v>
      </c>
      <c r="AG131" s="123">
        <f t="shared" si="34"/>
        <v>0</v>
      </c>
      <c r="AH131" s="115">
        <f>Eingabe2018!I141</f>
        <v>3</v>
      </c>
      <c r="AI131" s="187">
        <f t="shared" si="35"/>
        <v>2.4193548387096774E-2</v>
      </c>
      <c r="AJ131" s="119">
        <v>0</v>
      </c>
      <c r="AK131" s="123">
        <f t="shared" si="36"/>
        <v>0</v>
      </c>
      <c r="AL131" s="115">
        <f>Eingabe2018!J141</f>
        <v>0</v>
      </c>
      <c r="AM131" s="129">
        <f t="shared" si="37"/>
        <v>0</v>
      </c>
    </row>
    <row r="132" spans="2:39" x14ac:dyDescent="0.3">
      <c r="B132" s="111" t="s">
        <v>268</v>
      </c>
      <c r="C132" s="185">
        <v>10816</v>
      </c>
      <c r="D132" s="113" t="s">
        <v>268</v>
      </c>
      <c r="E132" s="114">
        <v>364</v>
      </c>
      <c r="F132" s="115">
        <f>Eingabe2018!C142</f>
        <v>353</v>
      </c>
      <c r="G132" s="121">
        <f t="shared" si="19"/>
        <v>-11</v>
      </c>
      <c r="H132" s="120">
        <f t="shared" si="20"/>
        <v>-3.0219780219780223E-2</v>
      </c>
      <c r="I132" s="116">
        <v>82</v>
      </c>
      <c r="J132" s="115">
        <f>Eingabe2018!D142</f>
        <v>132</v>
      </c>
      <c r="K132" s="121">
        <f t="shared" si="21"/>
        <v>50</v>
      </c>
      <c r="L132" s="120">
        <f t="shared" si="22"/>
        <v>0.60975609756097571</v>
      </c>
      <c r="M132" s="122">
        <f t="shared" si="23"/>
        <v>0.22527472527472528</v>
      </c>
      <c r="N132" s="123">
        <f t="shared" si="24"/>
        <v>0.37393767705382436</v>
      </c>
      <c r="O132" s="103">
        <f t="shared" si="25"/>
        <v>0.14866295177909908</v>
      </c>
      <c r="P132" s="114">
        <v>1</v>
      </c>
      <c r="Q132" s="115">
        <f>Eingabe2018!E142</f>
        <v>1</v>
      </c>
      <c r="R132" s="121">
        <f t="shared" si="26"/>
        <v>0</v>
      </c>
      <c r="S132" s="120">
        <f t="shared" si="27"/>
        <v>0</v>
      </c>
      <c r="T132" s="116">
        <v>81</v>
      </c>
      <c r="U132" s="115">
        <f>Eingabe2018!F142</f>
        <v>131</v>
      </c>
      <c r="V132" s="121">
        <f t="shared" si="28"/>
        <v>50</v>
      </c>
      <c r="W132" s="120">
        <f t="shared" si="29"/>
        <v>0.61728395061728403</v>
      </c>
      <c r="X132" s="114">
        <v>64</v>
      </c>
      <c r="Y132" s="123">
        <f t="shared" si="30"/>
        <v>0.79012345679012341</v>
      </c>
      <c r="Z132" s="115">
        <f>Eingabe2018!G142</f>
        <v>114</v>
      </c>
      <c r="AA132" s="129">
        <f t="shared" si="31"/>
        <v>0.87022900763358779</v>
      </c>
      <c r="AB132" s="116">
        <v>17</v>
      </c>
      <c r="AC132" s="123">
        <f t="shared" si="32"/>
        <v>0.20987654320987653</v>
      </c>
      <c r="AD132" s="115">
        <f>Eingabe2018!H142</f>
        <v>14</v>
      </c>
      <c r="AE132" s="123">
        <f t="shared" si="33"/>
        <v>0.10687022900763359</v>
      </c>
      <c r="AF132" s="114">
        <v>0</v>
      </c>
      <c r="AG132" s="123">
        <f t="shared" si="34"/>
        <v>0</v>
      </c>
      <c r="AH132" s="115">
        <f>Eingabe2018!I142</f>
        <v>3</v>
      </c>
      <c r="AI132" s="187">
        <f t="shared" si="35"/>
        <v>2.2900763358778626E-2</v>
      </c>
      <c r="AJ132" s="119">
        <v>0</v>
      </c>
      <c r="AK132" s="123">
        <f t="shared" si="36"/>
        <v>0</v>
      </c>
      <c r="AL132" s="115">
        <f>Eingabe2018!J142</f>
        <v>0</v>
      </c>
      <c r="AM132" s="129">
        <f t="shared" si="37"/>
        <v>0</v>
      </c>
    </row>
    <row r="133" spans="2:39" x14ac:dyDescent="0.3">
      <c r="B133" s="111" t="s">
        <v>268</v>
      </c>
      <c r="C133" s="185">
        <v>10817</v>
      </c>
      <c r="D133" s="113" t="s">
        <v>270</v>
      </c>
      <c r="E133" s="114">
        <v>639</v>
      </c>
      <c r="F133" s="115">
        <f>Eingabe2018!C143</f>
        <v>631</v>
      </c>
      <c r="G133" s="121">
        <f t="shared" ref="G133:G176" si="38">F133-E133</f>
        <v>-8</v>
      </c>
      <c r="H133" s="120">
        <f t="shared" ref="H133:H176" si="39">(F133/E133)-100%</f>
        <v>-1.2519561815336422E-2</v>
      </c>
      <c r="I133" s="116">
        <v>199</v>
      </c>
      <c r="J133" s="115">
        <f>Eingabe2018!D143</f>
        <v>179</v>
      </c>
      <c r="K133" s="121">
        <f t="shared" ref="K133:K176" si="40">J133-I133</f>
        <v>-20</v>
      </c>
      <c r="L133" s="120">
        <f t="shared" ref="L133:L176" si="41">(J133/I133)-100%</f>
        <v>-0.10050251256281406</v>
      </c>
      <c r="M133" s="122">
        <f t="shared" ref="M133:M176" si="42">I133/E133</f>
        <v>0.31142410015649452</v>
      </c>
      <c r="N133" s="123">
        <f t="shared" ref="N133:N176" si="43">J133/F133</f>
        <v>0.28367670364500791</v>
      </c>
      <c r="O133" s="103">
        <f t="shared" ref="O133:O173" si="44">N133-M133</f>
        <v>-2.7747396511486611E-2</v>
      </c>
      <c r="P133" s="114">
        <v>3</v>
      </c>
      <c r="Q133" s="115">
        <f>Eingabe2018!E143</f>
        <v>1</v>
      </c>
      <c r="R133" s="121">
        <f t="shared" ref="R133:R176" si="45">Q133-P133</f>
        <v>-2</v>
      </c>
      <c r="S133" s="120">
        <f t="shared" ref="S133:S176" si="46">(Q133/P133)-100%</f>
        <v>-0.66666666666666674</v>
      </c>
      <c r="T133" s="116">
        <v>196</v>
      </c>
      <c r="U133" s="115">
        <f>Eingabe2018!F143</f>
        <v>178</v>
      </c>
      <c r="V133" s="121">
        <f t="shared" ref="V133:V176" si="47">U133-T133</f>
        <v>-18</v>
      </c>
      <c r="W133" s="120">
        <f t="shared" ref="W133:W176" si="48">(U133/T133)-100%</f>
        <v>-9.1836734693877542E-2</v>
      </c>
      <c r="X133" s="114">
        <v>139</v>
      </c>
      <c r="Y133" s="123">
        <f t="shared" ref="Y133:Y176" si="49">X133/T133</f>
        <v>0.70918367346938771</v>
      </c>
      <c r="Z133" s="115">
        <f>Eingabe2018!G143</f>
        <v>146</v>
      </c>
      <c r="AA133" s="129">
        <f t="shared" ref="AA133:AA174" si="50">Z133/U133</f>
        <v>0.8202247191011236</v>
      </c>
      <c r="AB133" s="116">
        <v>57</v>
      </c>
      <c r="AC133" s="123">
        <f t="shared" ref="AC133:AC174" si="51">AB133/T133</f>
        <v>0.29081632653061223</v>
      </c>
      <c r="AD133" s="115">
        <f>Eingabe2018!H143</f>
        <v>29</v>
      </c>
      <c r="AE133" s="123">
        <f t="shared" ref="AE133:AE174" si="52">AD133/U133</f>
        <v>0.16292134831460675</v>
      </c>
      <c r="AF133" s="114">
        <v>0</v>
      </c>
      <c r="AG133" s="123">
        <f t="shared" ref="AG133:AG174" si="53">AF133/T133</f>
        <v>0</v>
      </c>
      <c r="AH133" s="115">
        <f>Eingabe2018!I143</f>
        <v>3</v>
      </c>
      <c r="AI133" s="187">
        <f t="shared" ref="AI133:AI174" si="54">AH133/U133</f>
        <v>1.6853932584269662E-2</v>
      </c>
      <c r="AJ133" s="119">
        <v>0</v>
      </c>
      <c r="AK133" s="123">
        <f t="shared" ref="AK133:AK174" si="55">AJ133/T133</f>
        <v>0</v>
      </c>
      <c r="AL133" s="115">
        <f>Eingabe2018!J143</f>
        <v>0</v>
      </c>
      <c r="AM133" s="129">
        <f t="shared" ref="AM133:AM174" si="56">AL133/U133</f>
        <v>0</v>
      </c>
    </row>
    <row r="134" spans="2:39" x14ac:dyDescent="0.3">
      <c r="B134" s="111" t="s">
        <v>268</v>
      </c>
      <c r="C134" s="185">
        <v>10818</v>
      </c>
      <c r="D134" s="113" t="s">
        <v>272</v>
      </c>
      <c r="E134" s="114">
        <v>318</v>
      </c>
      <c r="F134" s="115">
        <f>Eingabe2018!C144</f>
        <v>297</v>
      </c>
      <c r="G134" s="121">
        <f t="shared" si="38"/>
        <v>-21</v>
      </c>
      <c r="H134" s="120">
        <f t="shared" si="39"/>
        <v>-6.6037735849056589E-2</v>
      </c>
      <c r="I134" s="116">
        <v>210</v>
      </c>
      <c r="J134" s="115">
        <f>Eingabe2018!D144</f>
        <v>160</v>
      </c>
      <c r="K134" s="121">
        <f t="shared" si="40"/>
        <v>-50</v>
      </c>
      <c r="L134" s="120">
        <f t="shared" si="41"/>
        <v>-0.23809523809523814</v>
      </c>
      <c r="M134" s="122">
        <f t="shared" si="42"/>
        <v>0.660377358490566</v>
      </c>
      <c r="N134" s="123">
        <f t="shared" si="43"/>
        <v>0.53872053872053871</v>
      </c>
      <c r="O134" s="103">
        <f t="shared" si="44"/>
        <v>-0.12165681977002729</v>
      </c>
      <c r="P134" s="114">
        <v>6</v>
      </c>
      <c r="Q134" s="115">
        <f>Eingabe2018!E144</f>
        <v>4</v>
      </c>
      <c r="R134" s="121">
        <f t="shared" si="45"/>
        <v>-2</v>
      </c>
      <c r="S134" s="120">
        <f t="shared" si="46"/>
        <v>-0.33333333333333337</v>
      </c>
      <c r="T134" s="116">
        <v>204</v>
      </c>
      <c r="U134" s="115">
        <f>Eingabe2018!F144</f>
        <v>156</v>
      </c>
      <c r="V134" s="121">
        <f t="shared" si="47"/>
        <v>-48</v>
      </c>
      <c r="W134" s="120">
        <f t="shared" si="48"/>
        <v>-0.23529411764705888</v>
      </c>
      <c r="X134" s="114">
        <v>74</v>
      </c>
      <c r="Y134" s="123">
        <f t="shared" si="49"/>
        <v>0.36274509803921567</v>
      </c>
      <c r="Z134" s="115">
        <f>Eingabe2018!G144</f>
        <v>81</v>
      </c>
      <c r="AA134" s="129">
        <f t="shared" si="50"/>
        <v>0.51923076923076927</v>
      </c>
      <c r="AB134" s="116">
        <v>130</v>
      </c>
      <c r="AC134" s="123">
        <f t="shared" si="51"/>
        <v>0.63725490196078427</v>
      </c>
      <c r="AD134" s="115">
        <f>Eingabe2018!H144</f>
        <v>71</v>
      </c>
      <c r="AE134" s="123">
        <f t="shared" si="52"/>
        <v>0.45512820512820512</v>
      </c>
      <c r="AF134" s="114">
        <v>0</v>
      </c>
      <c r="AG134" s="123">
        <f t="shared" si="53"/>
        <v>0</v>
      </c>
      <c r="AH134" s="115">
        <f>Eingabe2018!I144</f>
        <v>4</v>
      </c>
      <c r="AI134" s="187">
        <f t="shared" si="54"/>
        <v>2.564102564102564E-2</v>
      </c>
      <c r="AJ134" s="119">
        <v>0</v>
      </c>
      <c r="AK134" s="123">
        <f t="shared" si="55"/>
        <v>0</v>
      </c>
      <c r="AL134" s="115">
        <f>Eingabe2018!J144</f>
        <v>0</v>
      </c>
      <c r="AM134" s="129">
        <f t="shared" si="56"/>
        <v>0</v>
      </c>
    </row>
    <row r="135" spans="2:39" x14ac:dyDescent="0.3">
      <c r="B135" s="111" t="s">
        <v>268</v>
      </c>
      <c r="C135" s="185">
        <v>10819</v>
      </c>
      <c r="D135" s="113" t="s">
        <v>274</v>
      </c>
      <c r="E135" s="114">
        <v>174</v>
      </c>
      <c r="F135" s="115">
        <f>Eingabe2018!C145</f>
        <v>154</v>
      </c>
      <c r="G135" s="121">
        <f t="shared" si="38"/>
        <v>-20</v>
      </c>
      <c r="H135" s="120">
        <f t="shared" si="39"/>
        <v>-0.11494252873563215</v>
      </c>
      <c r="I135" s="116">
        <v>66</v>
      </c>
      <c r="J135" s="115">
        <f>Eingabe2018!D145</f>
        <v>46</v>
      </c>
      <c r="K135" s="121">
        <f t="shared" si="40"/>
        <v>-20</v>
      </c>
      <c r="L135" s="120">
        <f t="shared" si="41"/>
        <v>-0.30303030303030298</v>
      </c>
      <c r="M135" s="122">
        <f t="shared" si="42"/>
        <v>0.37931034482758619</v>
      </c>
      <c r="N135" s="123">
        <f t="shared" si="43"/>
        <v>0.29870129870129869</v>
      </c>
      <c r="O135" s="103">
        <f t="shared" si="44"/>
        <v>-8.0609046126287498E-2</v>
      </c>
      <c r="P135" s="114">
        <v>2</v>
      </c>
      <c r="Q135" s="115">
        <f>Eingabe2018!E145</f>
        <v>1</v>
      </c>
      <c r="R135" s="121">
        <f t="shared" si="45"/>
        <v>-1</v>
      </c>
      <c r="S135" s="120">
        <f t="shared" si="46"/>
        <v>-0.5</v>
      </c>
      <c r="T135" s="116">
        <v>64</v>
      </c>
      <c r="U135" s="115">
        <f>Eingabe2018!F145</f>
        <v>45</v>
      </c>
      <c r="V135" s="121">
        <f t="shared" si="47"/>
        <v>-19</v>
      </c>
      <c r="W135" s="120">
        <f t="shared" si="48"/>
        <v>-0.296875</v>
      </c>
      <c r="X135" s="114">
        <v>59</v>
      </c>
      <c r="Y135" s="123">
        <f t="shared" si="49"/>
        <v>0.921875</v>
      </c>
      <c r="Z135" s="115">
        <f>Eingabe2018!G145</f>
        <v>40</v>
      </c>
      <c r="AA135" s="129">
        <f t="shared" si="50"/>
        <v>0.88888888888888884</v>
      </c>
      <c r="AB135" s="116">
        <v>5</v>
      </c>
      <c r="AC135" s="123">
        <f t="shared" si="51"/>
        <v>7.8125E-2</v>
      </c>
      <c r="AD135" s="115">
        <f>Eingabe2018!H145</f>
        <v>4</v>
      </c>
      <c r="AE135" s="123">
        <f t="shared" si="52"/>
        <v>8.8888888888888892E-2</v>
      </c>
      <c r="AF135" s="114">
        <v>0</v>
      </c>
      <c r="AG135" s="123">
        <f t="shared" si="53"/>
        <v>0</v>
      </c>
      <c r="AH135" s="115">
        <f>Eingabe2018!I145</f>
        <v>1</v>
      </c>
      <c r="AI135" s="187">
        <f t="shared" si="54"/>
        <v>2.2222222222222223E-2</v>
      </c>
      <c r="AJ135" s="119">
        <v>0</v>
      </c>
      <c r="AK135" s="123">
        <f t="shared" si="55"/>
        <v>0</v>
      </c>
      <c r="AL135" s="115">
        <f>Eingabe2018!J145</f>
        <v>0</v>
      </c>
      <c r="AM135" s="129">
        <f t="shared" si="56"/>
        <v>0</v>
      </c>
    </row>
    <row r="136" spans="2:39" x14ac:dyDescent="0.3">
      <c r="B136" s="111" t="s">
        <v>268</v>
      </c>
      <c r="C136" s="185">
        <v>10820</v>
      </c>
      <c r="D136" s="113" t="s">
        <v>276</v>
      </c>
      <c r="E136" s="114">
        <v>172</v>
      </c>
      <c r="F136" s="115">
        <f>Eingabe2018!C146</f>
        <v>162</v>
      </c>
      <c r="G136" s="121">
        <f t="shared" si="38"/>
        <v>-10</v>
      </c>
      <c r="H136" s="120">
        <f t="shared" si="39"/>
        <v>-5.8139534883720922E-2</v>
      </c>
      <c r="I136" s="116">
        <v>83</v>
      </c>
      <c r="J136" s="115">
        <f>Eingabe2018!D146</f>
        <v>48</v>
      </c>
      <c r="K136" s="121">
        <f t="shared" si="40"/>
        <v>-35</v>
      </c>
      <c r="L136" s="120">
        <f t="shared" si="41"/>
        <v>-0.42168674698795183</v>
      </c>
      <c r="M136" s="122">
        <f t="shared" si="42"/>
        <v>0.48255813953488375</v>
      </c>
      <c r="N136" s="123">
        <f t="shared" si="43"/>
        <v>0.29629629629629628</v>
      </c>
      <c r="O136" s="103">
        <f t="shared" si="44"/>
        <v>-0.18626184323858747</v>
      </c>
      <c r="P136" s="114">
        <v>0</v>
      </c>
      <c r="Q136" s="115">
        <f>Eingabe2018!E146</f>
        <v>0</v>
      </c>
      <c r="R136" s="121">
        <f t="shared" si="45"/>
        <v>0</v>
      </c>
      <c r="S136" s="120" t="e">
        <f t="shared" si="46"/>
        <v>#DIV/0!</v>
      </c>
      <c r="T136" s="116">
        <v>83</v>
      </c>
      <c r="U136" s="115">
        <f>Eingabe2018!F146</f>
        <v>48</v>
      </c>
      <c r="V136" s="121">
        <f t="shared" si="47"/>
        <v>-35</v>
      </c>
      <c r="W136" s="120">
        <f t="shared" si="48"/>
        <v>-0.42168674698795183</v>
      </c>
      <c r="X136" s="114">
        <v>50</v>
      </c>
      <c r="Y136" s="123">
        <f t="shared" si="49"/>
        <v>0.60240963855421692</v>
      </c>
      <c r="Z136" s="115">
        <f>Eingabe2018!G146</f>
        <v>32</v>
      </c>
      <c r="AA136" s="129">
        <f t="shared" si="50"/>
        <v>0.66666666666666663</v>
      </c>
      <c r="AB136" s="116">
        <v>33</v>
      </c>
      <c r="AC136" s="123">
        <f t="shared" si="51"/>
        <v>0.39759036144578314</v>
      </c>
      <c r="AD136" s="115">
        <f>Eingabe2018!H146</f>
        <v>16</v>
      </c>
      <c r="AE136" s="123">
        <f t="shared" si="52"/>
        <v>0.33333333333333331</v>
      </c>
      <c r="AF136" s="114">
        <v>0</v>
      </c>
      <c r="AG136" s="123">
        <f t="shared" si="53"/>
        <v>0</v>
      </c>
      <c r="AH136" s="115">
        <f>Eingabe2018!I146</f>
        <v>0</v>
      </c>
      <c r="AI136" s="187">
        <f t="shared" si="54"/>
        <v>0</v>
      </c>
      <c r="AJ136" s="119">
        <v>0</v>
      </c>
      <c r="AK136" s="123">
        <f t="shared" si="55"/>
        <v>0</v>
      </c>
      <c r="AL136" s="115">
        <f>Eingabe2018!J146</f>
        <v>0</v>
      </c>
      <c r="AM136" s="129">
        <f t="shared" si="56"/>
        <v>0</v>
      </c>
    </row>
    <row r="137" spans="2:39" x14ac:dyDescent="0.3">
      <c r="B137" s="111" t="s">
        <v>268</v>
      </c>
      <c r="C137" s="185">
        <v>10821</v>
      </c>
      <c r="D137" s="113" t="s">
        <v>278</v>
      </c>
      <c r="E137" s="114">
        <v>381</v>
      </c>
      <c r="F137" s="115">
        <f>Eingabe2018!C147</f>
        <v>366</v>
      </c>
      <c r="G137" s="121">
        <f t="shared" si="38"/>
        <v>-15</v>
      </c>
      <c r="H137" s="120">
        <f t="shared" si="39"/>
        <v>-3.9370078740157521E-2</v>
      </c>
      <c r="I137" s="116">
        <v>148</v>
      </c>
      <c r="J137" s="115">
        <f>Eingabe2018!D147</f>
        <v>138</v>
      </c>
      <c r="K137" s="121">
        <f t="shared" si="40"/>
        <v>-10</v>
      </c>
      <c r="L137" s="120">
        <f t="shared" si="41"/>
        <v>-6.7567567567567544E-2</v>
      </c>
      <c r="M137" s="122">
        <f t="shared" si="42"/>
        <v>0.3884514435695538</v>
      </c>
      <c r="N137" s="123">
        <f t="shared" si="43"/>
        <v>0.37704918032786883</v>
      </c>
      <c r="O137" s="103">
        <f t="shared" si="44"/>
        <v>-1.1402263241684973E-2</v>
      </c>
      <c r="P137" s="114">
        <v>1</v>
      </c>
      <c r="Q137" s="115">
        <f>Eingabe2018!E147</f>
        <v>3</v>
      </c>
      <c r="R137" s="121">
        <f t="shared" si="45"/>
        <v>2</v>
      </c>
      <c r="S137" s="120">
        <f t="shared" si="46"/>
        <v>2</v>
      </c>
      <c r="T137" s="116">
        <v>147</v>
      </c>
      <c r="U137" s="115">
        <f>Eingabe2018!F147</f>
        <v>135</v>
      </c>
      <c r="V137" s="121">
        <f t="shared" si="47"/>
        <v>-12</v>
      </c>
      <c r="W137" s="120">
        <f t="shared" si="48"/>
        <v>-8.1632653061224469E-2</v>
      </c>
      <c r="X137" s="114">
        <v>92</v>
      </c>
      <c r="Y137" s="123">
        <f t="shared" si="49"/>
        <v>0.62585034013605445</v>
      </c>
      <c r="Z137" s="115">
        <f>Eingabe2018!G147</f>
        <v>93</v>
      </c>
      <c r="AA137" s="129">
        <f t="shared" si="50"/>
        <v>0.68888888888888888</v>
      </c>
      <c r="AB137" s="116">
        <v>55</v>
      </c>
      <c r="AC137" s="123">
        <f t="shared" si="51"/>
        <v>0.37414965986394561</v>
      </c>
      <c r="AD137" s="115">
        <f>Eingabe2018!H147</f>
        <v>42</v>
      </c>
      <c r="AE137" s="123">
        <f t="shared" si="52"/>
        <v>0.31111111111111112</v>
      </c>
      <c r="AF137" s="114">
        <v>0</v>
      </c>
      <c r="AG137" s="123">
        <f t="shared" si="53"/>
        <v>0</v>
      </c>
      <c r="AH137" s="115">
        <f>Eingabe2018!I147</f>
        <v>0</v>
      </c>
      <c r="AI137" s="187">
        <f t="shared" si="54"/>
        <v>0</v>
      </c>
      <c r="AJ137" s="119">
        <v>0</v>
      </c>
      <c r="AK137" s="123">
        <f t="shared" si="55"/>
        <v>0</v>
      </c>
      <c r="AL137" s="115">
        <f>Eingabe2018!J147</f>
        <v>0</v>
      </c>
      <c r="AM137" s="129">
        <f t="shared" si="56"/>
        <v>0</v>
      </c>
    </row>
    <row r="138" spans="2:39" x14ac:dyDescent="0.3">
      <c r="B138" s="111" t="s">
        <v>268</v>
      </c>
      <c r="C138" s="185">
        <v>10822</v>
      </c>
      <c r="D138" s="113" t="s">
        <v>280</v>
      </c>
      <c r="E138" s="114">
        <v>256</v>
      </c>
      <c r="F138" s="115">
        <f>Eingabe2018!C148</f>
        <v>248</v>
      </c>
      <c r="G138" s="121">
        <f t="shared" si="38"/>
        <v>-8</v>
      </c>
      <c r="H138" s="120">
        <f t="shared" si="39"/>
        <v>-3.125E-2</v>
      </c>
      <c r="I138" s="116">
        <v>139</v>
      </c>
      <c r="J138" s="115">
        <f>Eingabe2018!D148</f>
        <v>114</v>
      </c>
      <c r="K138" s="121">
        <f t="shared" si="40"/>
        <v>-25</v>
      </c>
      <c r="L138" s="120">
        <f t="shared" si="41"/>
        <v>-0.17985611510791366</v>
      </c>
      <c r="M138" s="122">
        <f t="shared" si="42"/>
        <v>0.54296875</v>
      </c>
      <c r="N138" s="123">
        <f t="shared" si="43"/>
        <v>0.45967741935483869</v>
      </c>
      <c r="O138" s="103">
        <f t="shared" si="44"/>
        <v>-8.329133064516131E-2</v>
      </c>
      <c r="P138" s="114">
        <v>0</v>
      </c>
      <c r="Q138" s="115">
        <f>Eingabe2018!E148</f>
        <v>0</v>
      </c>
      <c r="R138" s="121">
        <f t="shared" si="45"/>
        <v>0</v>
      </c>
      <c r="S138" s="120" t="e">
        <f t="shared" si="46"/>
        <v>#DIV/0!</v>
      </c>
      <c r="T138" s="116">
        <v>139</v>
      </c>
      <c r="U138" s="115">
        <f>Eingabe2018!F148</f>
        <v>114</v>
      </c>
      <c r="V138" s="121">
        <f t="shared" si="47"/>
        <v>-25</v>
      </c>
      <c r="W138" s="120">
        <f t="shared" si="48"/>
        <v>-0.17985611510791366</v>
      </c>
      <c r="X138" s="114">
        <v>44</v>
      </c>
      <c r="Y138" s="123">
        <f t="shared" si="49"/>
        <v>0.31654676258992803</v>
      </c>
      <c r="Z138" s="115">
        <f>Eingabe2018!G148</f>
        <v>40</v>
      </c>
      <c r="AA138" s="129">
        <f t="shared" si="50"/>
        <v>0.35087719298245612</v>
      </c>
      <c r="AB138" s="116">
        <v>95</v>
      </c>
      <c r="AC138" s="123">
        <f t="shared" si="51"/>
        <v>0.68345323741007191</v>
      </c>
      <c r="AD138" s="115">
        <f>Eingabe2018!H148</f>
        <v>73</v>
      </c>
      <c r="AE138" s="123">
        <f t="shared" si="52"/>
        <v>0.64035087719298245</v>
      </c>
      <c r="AF138" s="114">
        <v>0</v>
      </c>
      <c r="AG138" s="123">
        <f t="shared" si="53"/>
        <v>0</v>
      </c>
      <c r="AH138" s="115">
        <f>Eingabe2018!I148</f>
        <v>1</v>
      </c>
      <c r="AI138" s="187">
        <f t="shared" si="54"/>
        <v>8.771929824561403E-3</v>
      </c>
      <c r="AJ138" s="119">
        <v>0</v>
      </c>
      <c r="AK138" s="123">
        <f t="shared" si="55"/>
        <v>0</v>
      </c>
      <c r="AL138" s="115">
        <f>Eingabe2018!J148</f>
        <v>0</v>
      </c>
      <c r="AM138" s="129">
        <f t="shared" si="56"/>
        <v>0</v>
      </c>
    </row>
    <row r="139" spans="2:39" x14ac:dyDescent="0.3">
      <c r="B139" s="111" t="s">
        <v>268</v>
      </c>
      <c r="C139" s="185">
        <v>10825</v>
      </c>
      <c r="D139" s="113" t="s">
        <v>282</v>
      </c>
      <c r="E139" s="114">
        <v>153</v>
      </c>
      <c r="F139" s="115">
        <f>Eingabe2018!C149</f>
        <v>149</v>
      </c>
      <c r="G139" s="121">
        <f t="shared" si="38"/>
        <v>-4</v>
      </c>
      <c r="H139" s="120">
        <f t="shared" si="39"/>
        <v>-2.6143790849673221E-2</v>
      </c>
      <c r="I139" s="116">
        <v>92</v>
      </c>
      <c r="J139" s="115">
        <f>Eingabe2018!D149</f>
        <v>85</v>
      </c>
      <c r="K139" s="121">
        <f t="shared" si="40"/>
        <v>-7</v>
      </c>
      <c r="L139" s="120">
        <f t="shared" si="41"/>
        <v>-7.6086956521739135E-2</v>
      </c>
      <c r="M139" s="122">
        <f t="shared" si="42"/>
        <v>0.60130718954248363</v>
      </c>
      <c r="N139" s="123">
        <f t="shared" si="43"/>
        <v>0.57046979865771807</v>
      </c>
      <c r="O139" s="103">
        <f t="shared" si="44"/>
        <v>-3.0837390884765559E-2</v>
      </c>
      <c r="P139" s="114">
        <v>1</v>
      </c>
      <c r="Q139" s="115">
        <f>Eingabe2018!E149</f>
        <v>0</v>
      </c>
      <c r="R139" s="121">
        <f t="shared" si="45"/>
        <v>-1</v>
      </c>
      <c r="S139" s="120">
        <f t="shared" si="46"/>
        <v>-1</v>
      </c>
      <c r="T139" s="116">
        <v>91</v>
      </c>
      <c r="U139" s="115">
        <f>Eingabe2018!F149</f>
        <v>85</v>
      </c>
      <c r="V139" s="121">
        <f t="shared" si="47"/>
        <v>-6</v>
      </c>
      <c r="W139" s="120">
        <f t="shared" si="48"/>
        <v>-6.5934065934065922E-2</v>
      </c>
      <c r="X139" s="114">
        <v>70</v>
      </c>
      <c r="Y139" s="123">
        <f t="shared" si="49"/>
        <v>0.76923076923076927</v>
      </c>
      <c r="Z139" s="115">
        <f>Eingabe2018!G149</f>
        <v>72</v>
      </c>
      <c r="AA139" s="129">
        <f t="shared" si="50"/>
        <v>0.84705882352941175</v>
      </c>
      <c r="AB139" s="116">
        <v>21</v>
      </c>
      <c r="AC139" s="123">
        <f t="shared" si="51"/>
        <v>0.23076923076923078</v>
      </c>
      <c r="AD139" s="115">
        <f>Eingabe2018!H149</f>
        <v>12</v>
      </c>
      <c r="AE139" s="123">
        <f t="shared" si="52"/>
        <v>0.14117647058823529</v>
      </c>
      <c r="AF139" s="114">
        <v>0</v>
      </c>
      <c r="AG139" s="123">
        <f t="shared" si="53"/>
        <v>0</v>
      </c>
      <c r="AH139" s="115">
        <f>Eingabe2018!I149</f>
        <v>1</v>
      </c>
      <c r="AI139" s="187">
        <f t="shared" si="54"/>
        <v>1.1764705882352941E-2</v>
      </c>
      <c r="AJ139" s="119">
        <v>0</v>
      </c>
      <c r="AK139" s="123">
        <f t="shared" si="55"/>
        <v>0</v>
      </c>
      <c r="AL139" s="115">
        <f>Eingabe2018!J149</f>
        <v>0</v>
      </c>
      <c r="AM139" s="129">
        <f t="shared" si="56"/>
        <v>0</v>
      </c>
    </row>
    <row r="140" spans="2:39" x14ac:dyDescent="0.3">
      <c r="B140" s="111" t="s">
        <v>268</v>
      </c>
      <c r="C140" s="185">
        <v>10826</v>
      </c>
      <c r="D140" s="113" t="s">
        <v>284</v>
      </c>
      <c r="E140" s="114">
        <v>215</v>
      </c>
      <c r="F140" s="115">
        <f>Eingabe2018!C150</f>
        <v>188</v>
      </c>
      <c r="G140" s="121">
        <f t="shared" si="38"/>
        <v>-27</v>
      </c>
      <c r="H140" s="120">
        <f t="shared" si="39"/>
        <v>-0.12558139534883717</v>
      </c>
      <c r="I140" s="116">
        <v>127</v>
      </c>
      <c r="J140" s="115">
        <f>Eingabe2018!D150</f>
        <v>103</v>
      </c>
      <c r="K140" s="121">
        <f t="shared" si="40"/>
        <v>-24</v>
      </c>
      <c r="L140" s="120">
        <f t="shared" si="41"/>
        <v>-0.1889763779527559</v>
      </c>
      <c r="M140" s="122">
        <f t="shared" si="42"/>
        <v>0.59069767441860466</v>
      </c>
      <c r="N140" s="123">
        <f t="shared" si="43"/>
        <v>0.5478723404255319</v>
      </c>
      <c r="O140" s="103">
        <f t="shared" si="44"/>
        <v>-4.2825333993072756E-2</v>
      </c>
      <c r="P140" s="114">
        <v>1</v>
      </c>
      <c r="Q140" s="115">
        <f>Eingabe2018!E150</f>
        <v>1</v>
      </c>
      <c r="R140" s="121">
        <f t="shared" si="45"/>
        <v>0</v>
      </c>
      <c r="S140" s="120">
        <f t="shared" si="46"/>
        <v>0</v>
      </c>
      <c r="T140" s="116">
        <v>126</v>
      </c>
      <c r="U140" s="115">
        <f>Eingabe2018!F150</f>
        <v>102</v>
      </c>
      <c r="V140" s="121">
        <f t="shared" si="47"/>
        <v>-24</v>
      </c>
      <c r="W140" s="120">
        <f t="shared" si="48"/>
        <v>-0.19047619047619047</v>
      </c>
      <c r="X140" s="114">
        <v>85</v>
      </c>
      <c r="Y140" s="123">
        <f t="shared" si="49"/>
        <v>0.67460317460317465</v>
      </c>
      <c r="Z140" s="115">
        <f>Eingabe2018!G150</f>
        <v>69</v>
      </c>
      <c r="AA140" s="129">
        <f t="shared" si="50"/>
        <v>0.67647058823529416</v>
      </c>
      <c r="AB140" s="116">
        <v>41</v>
      </c>
      <c r="AC140" s="123">
        <f t="shared" si="51"/>
        <v>0.32539682539682541</v>
      </c>
      <c r="AD140" s="115">
        <f>Eingabe2018!H150</f>
        <v>31</v>
      </c>
      <c r="AE140" s="123">
        <f t="shared" si="52"/>
        <v>0.30392156862745096</v>
      </c>
      <c r="AF140" s="114">
        <v>0</v>
      </c>
      <c r="AG140" s="123">
        <f t="shared" si="53"/>
        <v>0</v>
      </c>
      <c r="AH140" s="115">
        <f>Eingabe2018!I150</f>
        <v>2</v>
      </c>
      <c r="AI140" s="187">
        <f t="shared" si="54"/>
        <v>1.9607843137254902E-2</v>
      </c>
      <c r="AJ140" s="119">
        <v>0</v>
      </c>
      <c r="AK140" s="123">
        <f t="shared" si="55"/>
        <v>0</v>
      </c>
      <c r="AL140" s="115">
        <f>Eingabe2018!J150</f>
        <v>0</v>
      </c>
      <c r="AM140" s="129">
        <f t="shared" si="56"/>
        <v>0</v>
      </c>
    </row>
    <row r="141" spans="2:39" x14ac:dyDescent="0.3">
      <c r="B141" s="111" t="s">
        <v>268</v>
      </c>
      <c r="C141" s="185">
        <v>10827</v>
      </c>
      <c r="D141" s="113" t="s">
        <v>286</v>
      </c>
      <c r="E141" s="114">
        <v>130</v>
      </c>
      <c r="F141" s="115">
        <f>Eingabe2018!C151</f>
        <v>116</v>
      </c>
      <c r="G141" s="121">
        <f t="shared" si="38"/>
        <v>-14</v>
      </c>
      <c r="H141" s="120">
        <f t="shared" si="39"/>
        <v>-0.10769230769230764</v>
      </c>
      <c r="I141" s="116">
        <v>71</v>
      </c>
      <c r="J141" s="115">
        <f>Eingabe2018!D151</f>
        <v>60</v>
      </c>
      <c r="K141" s="121">
        <f t="shared" si="40"/>
        <v>-11</v>
      </c>
      <c r="L141" s="120">
        <f t="shared" si="41"/>
        <v>-0.15492957746478875</v>
      </c>
      <c r="M141" s="122">
        <f t="shared" si="42"/>
        <v>0.5461538461538461</v>
      </c>
      <c r="N141" s="123">
        <f t="shared" si="43"/>
        <v>0.51724137931034486</v>
      </c>
      <c r="O141" s="103">
        <f t="shared" si="44"/>
        <v>-2.8912466843501239E-2</v>
      </c>
      <c r="P141" s="114">
        <v>0</v>
      </c>
      <c r="Q141" s="115">
        <f>Eingabe2018!E151</f>
        <v>1</v>
      </c>
      <c r="R141" s="121">
        <f t="shared" si="45"/>
        <v>1</v>
      </c>
      <c r="S141" s="120" t="e">
        <f t="shared" si="46"/>
        <v>#DIV/0!</v>
      </c>
      <c r="T141" s="116">
        <v>71</v>
      </c>
      <c r="U141" s="115">
        <f>Eingabe2018!F151</f>
        <v>59</v>
      </c>
      <c r="V141" s="121">
        <f t="shared" si="47"/>
        <v>-12</v>
      </c>
      <c r="W141" s="120">
        <f t="shared" si="48"/>
        <v>-0.16901408450704225</v>
      </c>
      <c r="X141" s="114">
        <v>43</v>
      </c>
      <c r="Y141" s="123">
        <f t="shared" si="49"/>
        <v>0.60563380281690138</v>
      </c>
      <c r="Z141" s="115">
        <f>Eingabe2018!G151</f>
        <v>44</v>
      </c>
      <c r="AA141" s="129">
        <f t="shared" si="50"/>
        <v>0.74576271186440679</v>
      </c>
      <c r="AB141" s="116">
        <v>28</v>
      </c>
      <c r="AC141" s="123">
        <f t="shared" si="51"/>
        <v>0.39436619718309857</v>
      </c>
      <c r="AD141" s="115">
        <f>Eingabe2018!H151</f>
        <v>15</v>
      </c>
      <c r="AE141" s="123">
        <f t="shared" si="52"/>
        <v>0.25423728813559321</v>
      </c>
      <c r="AF141" s="114">
        <v>0</v>
      </c>
      <c r="AG141" s="123">
        <f t="shared" si="53"/>
        <v>0</v>
      </c>
      <c r="AH141" s="115">
        <f>Eingabe2018!I151</f>
        <v>0</v>
      </c>
      <c r="AI141" s="187">
        <f t="shared" si="54"/>
        <v>0</v>
      </c>
      <c r="AJ141" s="119">
        <v>0</v>
      </c>
      <c r="AK141" s="123">
        <f t="shared" si="55"/>
        <v>0</v>
      </c>
      <c r="AL141" s="115">
        <f>Eingabe2018!J151</f>
        <v>0</v>
      </c>
      <c r="AM141" s="129">
        <f t="shared" si="56"/>
        <v>0</v>
      </c>
    </row>
    <row r="142" spans="2:39" x14ac:dyDescent="0.3">
      <c r="B142" s="111" t="s">
        <v>268</v>
      </c>
      <c r="C142" s="185">
        <v>10823</v>
      </c>
      <c r="D142" s="113" t="s">
        <v>288</v>
      </c>
      <c r="E142" s="114">
        <v>390</v>
      </c>
      <c r="F142" s="115">
        <f>Eingabe2018!C152</f>
        <v>375</v>
      </c>
      <c r="G142" s="121">
        <f t="shared" si="38"/>
        <v>-15</v>
      </c>
      <c r="H142" s="120">
        <f t="shared" si="39"/>
        <v>-3.8461538461538436E-2</v>
      </c>
      <c r="I142" s="116">
        <v>172</v>
      </c>
      <c r="J142" s="115">
        <f>Eingabe2018!D152</f>
        <v>147</v>
      </c>
      <c r="K142" s="121">
        <f t="shared" si="40"/>
        <v>-25</v>
      </c>
      <c r="L142" s="120">
        <f t="shared" si="41"/>
        <v>-0.14534883720930236</v>
      </c>
      <c r="M142" s="122">
        <f t="shared" si="42"/>
        <v>0.44102564102564101</v>
      </c>
      <c r="N142" s="123">
        <f t="shared" si="43"/>
        <v>0.39200000000000002</v>
      </c>
      <c r="O142" s="103">
        <f t="shared" si="44"/>
        <v>-4.9025641025640998E-2</v>
      </c>
      <c r="P142" s="114">
        <v>6</v>
      </c>
      <c r="Q142" s="115">
        <f>Eingabe2018!E152</f>
        <v>2</v>
      </c>
      <c r="R142" s="121">
        <f t="shared" si="45"/>
        <v>-4</v>
      </c>
      <c r="S142" s="120">
        <f t="shared" si="46"/>
        <v>-0.66666666666666674</v>
      </c>
      <c r="T142" s="116">
        <v>166</v>
      </c>
      <c r="U142" s="115">
        <f>Eingabe2018!F152</f>
        <v>145</v>
      </c>
      <c r="V142" s="121">
        <f t="shared" si="47"/>
        <v>-21</v>
      </c>
      <c r="W142" s="120">
        <f t="shared" si="48"/>
        <v>-0.12650602409638556</v>
      </c>
      <c r="X142" s="114">
        <v>60</v>
      </c>
      <c r="Y142" s="123">
        <f t="shared" si="49"/>
        <v>0.36144578313253012</v>
      </c>
      <c r="Z142" s="115">
        <f>Eingabe2018!G152</f>
        <v>60</v>
      </c>
      <c r="AA142" s="129">
        <f t="shared" si="50"/>
        <v>0.41379310344827586</v>
      </c>
      <c r="AB142" s="116">
        <v>106</v>
      </c>
      <c r="AC142" s="123">
        <f t="shared" si="51"/>
        <v>0.63855421686746983</v>
      </c>
      <c r="AD142" s="115">
        <f>Eingabe2018!H152</f>
        <v>82</v>
      </c>
      <c r="AE142" s="123">
        <f t="shared" si="52"/>
        <v>0.56551724137931036</v>
      </c>
      <c r="AF142" s="114">
        <v>0</v>
      </c>
      <c r="AG142" s="123">
        <f t="shared" si="53"/>
        <v>0</v>
      </c>
      <c r="AH142" s="115">
        <f>Eingabe2018!I152</f>
        <v>3</v>
      </c>
      <c r="AI142" s="187">
        <f t="shared" si="54"/>
        <v>2.0689655172413793E-2</v>
      </c>
      <c r="AJ142" s="119">
        <v>0</v>
      </c>
      <c r="AK142" s="123">
        <f t="shared" si="55"/>
        <v>0</v>
      </c>
      <c r="AL142" s="115">
        <f>Eingabe2018!J152</f>
        <v>0</v>
      </c>
      <c r="AM142" s="129">
        <f t="shared" si="56"/>
        <v>0</v>
      </c>
    </row>
    <row r="143" spans="2:39" x14ac:dyDescent="0.3">
      <c r="B143" s="111" t="s">
        <v>328</v>
      </c>
      <c r="C143" s="185">
        <v>10931</v>
      </c>
      <c r="D143" s="113" t="s">
        <v>290</v>
      </c>
      <c r="E143" s="114">
        <v>127</v>
      </c>
      <c r="F143" s="115">
        <f>Eingabe2018!C153</f>
        <v>129</v>
      </c>
      <c r="G143" s="121">
        <f t="shared" si="38"/>
        <v>2</v>
      </c>
      <c r="H143" s="120">
        <f t="shared" si="39"/>
        <v>1.5748031496062964E-2</v>
      </c>
      <c r="I143" s="116">
        <v>94</v>
      </c>
      <c r="J143" s="115">
        <f>Eingabe2018!D153</f>
        <v>86</v>
      </c>
      <c r="K143" s="121">
        <f t="shared" si="40"/>
        <v>-8</v>
      </c>
      <c r="L143" s="120">
        <f t="shared" si="41"/>
        <v>-8.5106382978723416E-2</v>
      </c>
      <c r="M143" s="122">
        <f t="shared" si="42"/>
        <v>0.74015748031496065</v>
      </c>
      <c r="N143" s="123">
        <f t="shared" si="43"/>
        <v>0.66666666666666663</v>
      </c>
      <c r="O143" s="103">
        <f t="shared" si="44"/>
        <v>-7.3490813648294018E-2</v>
      </c>
      <c r="P143" s="114">
        <v>0</v>
      </c>
      <c r="Q143" s="115">
        <f>Eingabe2018!E153</f>
        <v>1</v>
      </c>
      <c r="R143" s="121">
        <f t="shared" si="45"/>
        <v>1</v>
      </c>
      <c r="S143" s="120" t="e">
        <f t="shared" si="46"/>
        <v>#DIV/0!</v>
      </c>
      <c r="T143" s="116">
        <v>94</v>
      </c>
      <c r="U143" s="115">
        <f>Eingabe2018!F153</f>
        <v>85</v>
      </c>
      <c r="V143" s="121">
        <f t="shared" si="47"/>
        <v>-9</v>
      </c>
      <c r="W143" s="120">
        <f t="shared" si="48"/>
        <v>-9.5744680851063801E-2</v>
      </c>
      <c r="X143" s="114">
        <v>77</v>
      </c>
      <c r="Y143" s="123">
        <f t="shared" si="49"/>
        <v>0.81914893617021278</v>
      </c>
      <c r="Z143" s="115">
        <f>Eingabe2018!G153</f>
        <v>66</v>
      </c>
      <c r="AA143" s="129">
        <f t="shared" si="50"/>
        <v>0.77647058823529413</v>
      </c>
      <c r="AB143" s="116">
        <v>17</v>
      </c>
      <c r="AC143" s="123">
        <f t="shared" si="51"/>
        <v>0.18085106382978725</v>
      </c>
      <c r="AD143" s="115">
        <f>Eingabe2018!H153</f>
        <v>14</v>
      </c>
      <c r="AE143" s="123">
        <f t="shared" si="52"/>
        <v>0.16470588235294117</v>
      </c>
      <c r="AF143" s="114">
        <v>0</v>
      </c>
      <c r="AG143" s="123">
        <f t="shared" si="53"/>
        <v>0</v>
      </c>
      <c r="AH143" s="115">
        <f>Eingabe2018!I153</f>
        <v>5</v>
      </c>
      <c r="AI143" s="187">
        <f t="shared" si="54"/>
        <v>5.8823529411764705E-2</v>
      </c>
      <c r="AJ143" s="119">
        <v>0</v>
      </c>
      <c r="AK143" s="123">
        <f t="shared" si="55"/>
        <v>0</v>
      </c>
      <c r="AL143" s="115">
        <f>Eingabe2018!J153</f>
        <v>0</v>
      </c>
      <c r="AM143" s="129">
        <f t="shared" si="56"/>
        <v>0</v>
      </c>
    </row>
    <row r="144" spans="2:39" x14ac:dyDescent="0.3">
      <c r="B144" s="111" t="s">
        <v>328</v>
      </c>
      <c r="C144" s="185">
        <v>10901</v>
      </c>
      <c r="D144" s="113" t="s">
        <v>292</v>
      </c>
      <c r="E144" s="114">
        <v>257</v>
      </c>
      <c r="F144" s="115">
        <f>Eingabe2018!C154</f>
        <v>259</v>
      </c>
      <c r="G144" s="121">
        <f t="shared" si="38"/>
        <v>2</v>
      </c>
      <c r="H144" s="120">
        <f t="shared" si="39"/>
        <v>7.7821011673151474E-3</v>
      </c>
      <c r="I144" s="116">
        <v>105</v>
      </c>
      <c r="J144" s="115">
        <f>Eingabe2018!D154</f>
        <v>114</v>
      </c>
      <c r="K144" s="121">
        <f t="shared" si="40"/>
        <v>9</v>
      </c>
      <c r="L144" s="120">
        <f t="shared" si="41"/>
        <v>8.5714285714285632E-2</v>
      </c>
      <c r="M144" s="122">
        <f t="shared" si="42"/>
        <v>0.40856031128404668</v>
      </c>
      <c r="N144" s="123">
        <f t="shared" si="43"/>
        <v>0.44015444015444016</v>
      </c>
      <c r="O144" s="103">
        <f t="shared" si="44"/>
        <v>3.1594128870393479E-2</v>
      </c>
      <c r="P144" s="114">
        <v>1</v>
      </c>
      <c r="Q144" s="115">
        <f>Eingabe2018!E154</f>
        <v>0</v>
      </c>
      <c r="R144" s="121">
        <f t="shared" si="45"/>
        <v>-1</v>
      </c>
      <c r="S144" s="120">
        <f t="shared" si="46"/>
        <v>-1</v>
      </c>
      <c r="T144" s="116">
        <v>104</v>
      </c>
      <c r="U144" s="115">
        <f>Eingabe2018!F154</f>
        <v>114</v>
      </c>
      <c r="V144" s="121">
        <f t="shared" si="47"/>
        <v>10</v>
      </c>
      <c r="W144" s="120">
        <f t="shared" si="48"/>
        <v>9.6153846153846256E-2</v>
      </c>
      <c r="X144" s="114">
        <v>83</v>
      </c>
      <c r="Y144" s="123">
        <f t="shared" si="49"/>
        <v>0.79807692307692313</v>
      </c>
      <c r="Z144" s="115">
        <f>Eingabe2018!G154</f>
        <v>93</v>
      </c>
      <c r="AA144" s="129">
        <f t="shared" si="50"/>
        <v>0.81578947368421051</v>
      </c>
      <c r="AB144" s="116">
        <v>21</v>
      </c>
      <c r="AC144" s="123">
        <f t="shared" si="51"/>
        <v>0.20192307692307693</v>
      </c>
      <c r="AD144" s="115">
        <f>Eingabe2018!H154</f>
        <v>11</v>
      </c>
      <c r="AE144" s="123">
        <f t="shared" si="52"/>
        <v>9.6491228070175433E-2</v>
      </c>
      <c r="AF144" s="114">
        <v>0</v>
      </c>
      <c r="AG144" s="123">
        <f t="shared" si="53"/>
        <v>0</v>
      </c>
      <c r="AH144" s="115">
        <f>Eingabe2018!I154</f>
        <v>6</v>
      </c>
      <c r="AI144" s="187">
        <f t="shared" si="54"/>
        <v>5.2631578947368418E-2</v>
      </c>
      <c r="AJ144" s="119">
        <v>0</v>
      </c>
      <c r="AK144" s="123">
        <f t="shared" si="55"/>
        <v>0</v>
      </c>
      <c r="AL144" s="115">
        <f>Eingabe2018!J154</f>
        <v>4</v>
      </c>
      <c r="AM144" s="129">
        <f t="shared" si="56"/>
        <v>3.5087719298245612E-2</v>
      </c>
    </row>
    <row r="145" spans="2:39" x14ac:dyDescent="0.3">
      <c r="B145" s="111" t="s">
        <v>328</v>
      </c>
      <c r="C145" s="185">
        <v>10902</v>
      </c>
      <c r="D145" s="113" t="s">
        <v>294</v>
      </c>
      <c r="E145" s="114">
        <v>725</v>
      </c>
      <c r="F145" s="115">
        <f>Eingabe2018!C155</f>
        <v>706</v>
      </c>
      <c r="G145" s="121">
        <f t="shared" si="38"/>
        <v>-19</v>
      </c>
      <c r="H145" s="120">
        <f t="shared" si="39"/>
        <v>-2.6206896551724146E-2</v>
      </c>
      <c r="I145" s="116">
        <v>306</v>
      </c>
      <c r="J145" s="115">
        <f>Eingabe2018!D155</f>
        <v>345</v>
      </c>
      <c r="K145" s="121">
        <f t="shared" si="40"/>
        <v>39</v>
      </c>
      <c r="L145" s="120">
        <f t="shared" si="41"/>
        <v>0.12745098039215685</v>
      </c>
      <c r="M145" s="122">
        <f t="shared" si="42"/>
        <v>0.42206896551724138</v>
      </c>
      <c r="N145" s="123">
        <f t="shared" si="43"/>
        <v>0.48866855524079322</v>
      </c>
      <c r="O145" s="103">
        <f t="shared" si="44"/>
        <v>6.6599589723551844E-2</v>
      </c>
      <c r="P145" s="114">
        <v>4</v>
      </c>
      <c r="Q145" s="115">
        <f>Eingabe2018!E155</f>
        <v>7</v>
      </c>
      <c r="R145" s="121">
        <f t="shared" si="45"/>
        <v>3</v>
      </c>
      <c r="S145" s="120">
        <f t="shared" si="46"/>
        <v>0.75</v>
      </c>
      <c r="T145" s="116">
        <v>302</v>
      </c>
      <c r="U145" s="115">
        <f>Eingabe2018!F155</f>
        <v>338</v>
      </c>
      <c r="V145" s="121">
        <f t="shared" si="47"/>
        <v>36</v>
      </c>
      <c r="W145" s="120">
        <f t="shared" si="48"/>
        <v>0.11920529801324498</v>
      </c>
      <c r="X145" s="114">
        <v>156</v>
      </c>
      <c r="Y145" s="123">
        <f t="shared" si="49"/>
        <v>0.51655629139072845</v>
      </c>
      <c r="Z145" s="115">
        <f>Eingabe2018!G155</f>
        <v>177</v>
      </c>
      <c r="AA145" s="129">
        <f t="shared" si="50"/>
        <v>0.52366863905325445</v>
      </c>
      <c r="AB145" s="116">
        <v>146</v>
      </c>
      <c r="AC145" s="123">
        <f t="shared" si="51"/>
        <v>0.48344370860927155</v>
      </c>
      <c r="AD145" s="115">
        <f>Eingabe2018!H155</f>
        <v>148</v>
      </c>
      <c r="AE145" s="123">
        <f t="shared" si="52"/>
        <v>0.43786982248520712</v>
      </c>
      <c r="AF145" s="114">
        <v>0</v>
      </c>
      <c r="AG145" s="123">
        <f t="shared" si="53"/>
        <v>0</v>
      </c>
      <c r="AH145" s="115">
        <f>Eingabe2018!I155</f>
        <v>9</v>
      </c>
      <c r="AI145" s="187">
        <f t="shared" si="54"/>
        <v>2.6627218934911243E-2</v>
      </c>
      <c r="AJ145" s="119">
        <v>0</v>
      </c>
      <c r="AK145" s="123">
        <f t="shared" si="55"/>
        <v>0</v>
      </c>
      <c r="AL145" s="115">
        <f>Eingabe2018!J155</f>
        <v>4</v>
      </c>
      <c r="AM145" s="129">
        <f t="shared" si="56"/>
        <v>1.1834319526627219E-2</v>
      </c>
    </row>
    <row r="146" spans="2:39" x14ac:dyDescent="0.3">
      <c r="B146" s="111" t="s">
        <v>328</v>
      </c>
      <c r="C146" s="185">
        <v>10903</v>
      </c>
      <c r="D146" s="113" t="s">
        <v>296</v>
      </c>
      <c r="E146" s="114">
        <v>461</v>
      </c>
      <c r="F146" s="115">
        <f>Eingabe2018!C156</f>
        <v>446</v>
      </c>
      <c r="G146" s="121">
        <f t="shared" si="38"/>
        <v>-15</v>
      </c>
      <c r="H146" s="120">
        <f t="shared" si="39"/>
        <v>-3.2537960954446832E-2</v>
      </c>
      <c r="I146" s="116">
        <v>281</v>
      </c>
      <c r="J146" s="115">
        <f>Eingabe2018!D156</f>
        <v>242</v>
      </c>
      <c r="K146" s="121">
        <f t="shared" si="40"/>
        <v>-39</v>
      </c>
      <c r="L146" s="120">
        <f t="shared" si="41"/>
        <v>-0.13879003558718861</v>
      </c>
      <c r="M146" s="122">
        <f t="shared" si="42"/>
        <v>0.6095444685466378</v>
      </c>
      <c r="N146" s="123">
        <f t="shared" si="43"/>
        <v>0.54260089686098656</v>
      </c>
      <c r="O146" s="103">
        <f t="shared" si="44"/>
        <v>-6.6943571685651238E-2</v>
      </c>
      <c r="P146" s="114">
        <v>4</v>
      </c>
      <c r="Q146" s="115">
        <f>Eingabe2018!E156</f>
        <v>2</v>
      </c>
      <c r="R146" s="121">
        <f t="shared" si="45"/>
        <v>-2</v>
      </c>
      <c r="S146" s="120">
        <f t="shared" si="46"/>
        <v>-0.5</v>
      </c>
      <c r="T146" s="116">
        <v>277</v>
      </c>
      <c r="U146" s="115">
        <f>Eingabe2018!F156</f>
        <v>240</v>
      </c>
      <c r="V146" s="121">
        <f t="shared" si="47"/>
        <v>-37</v>
      </c>
      <c r="W146" s="120">
        <f t="shared" si="48"/>
        <v>-0.13357400722021662</v>
      </c>
      <c r="X146" s="114">
        <v>250</v>
      </c>
      <c r="Y146" s="123">
        <f t="shared" si="49"/>
        <v>0.90252707581227432</v>
      </c>
      <c r="Z146" s="115">
        <f>Eingabe2018!G156</f>
        <v>189</v>
      </c>
      <c r="AA146" s="129">
        <f t="shared" si="50"/>
        <v>0.78749999999999998</v>
      </c>
      <c r="AB146" s="116">
        <v>27</v>
      </c>
      <c r="AC146" s="123">
        <f t="shared" si="51"/>
        <v>9.7472924187725629E-2</v>
      </c>
      <c r="AD146" s="115">
        <f>Eingabe2018!H156</f>
        <v>25</v>
      </c>
      <c r="AE146" s="123">
        <f t="shared" si="52"/>
        <v>0.10416666666666667</v>
      </c>
      <c r="AF146" s="114">
        <v>0</v>
      </c>
      <c r="AG146" s="123">
        <f t="shared" si="53"/>
        <v>0</v>
      </c>
      <c r="AH146" s="115">
        <f>Eingabe2018!I156</f>
        <v>25</v>
      </c>
      <c r="AI146" s="187">
        <f t="shared" si="54"/>
        <v>0.10416666666666667</v>
      </c>
      <c r="AJ146" s="119">
        <v>0</v>
      </c>
      <c r="AK146" s="123">
        <f t="shared" si="55"/>
        <v>0</v>
      </c>
      <c r="AL146" s="115">
        <f>Eingabe2018!J156</f>
        <v>1</v>
      </c>
      <c r="AM146" s="129">
        <f t="shared" si="56"/>
        <v>4.1666666666666666E-3</v>
      </c>
    </row>
    <row r="147" spans="2:39" x14ac:dyDescent="0.3">
      <c r="B147" s="111" t="s">
        <v>328</v>
      </c>
      <c r="C147" s="185">
        <v>10904</v>
      </c>
      <c r="D147" s="113" t="s">
        <v>298</v>
      </c>
      <c r="E147" s="114">
        <v>254</v>
      </c>
      <c r="F147" s="115">
        <f>Eingabe2018!C157</f>
        <v>267</v>
      </c>
      <c r="G147" s="121">
        <f t="shared" si="38"/>
        <v>13</v>
      </c>
      <c r="H147" s="120">
        <f t="shared" si="39"/>
        <v>5.1181102362204633E-2</v>
      </c>
      <c r="I147" s="116">
        <v>122</v>
      </c>
      <c r="J147" s="115">
        <f>Eingabe2018!D157</f>
        <v>138</v>
      </c>
      <c r="K147" s="121">
        <f t="shared" si="40"/>
        <v>16</v>
      </c>
      <c r="L147" s="120">
        <f t="shared" si="41"/>
        <v>0.13114754098360648</v>
      </c>
      <c r="M147" s="122">
        <f t="shared" si="42"/>
        <v>0.48031496062992124</v>
      </c>
      <c r="N147" s="123">
        <f t="shared" si="43"/>
        <v>0.5168539325842697</v>
      </c>
      <c r="O147" s="103">
        <f t="shared" si="44"/>
        <v>3.6538971954348465E-2</v>
      </c>
      <c r="P147" s="114">
        <v>1</v>
      </c>
      <c r="Q147" s="115">
        <f>Eingabe2018!E157</f>
        <v>1</v>
      </c>
      <c r="R147" s="121">
        <f t="shared" si="45"/>
        <v>0</v>
      </c>
      <c r="S147" s="120">
        <f t="shared" si="46"/>
        <v>0</v>
      </c>
      <c r="T147" s="116">
        <v>121</v>
      </c>
      <c r="U147" s="115">
        <f>Eingabe2018!F157</f>
        <v>137</v>
      </c>
      <c r="V147" s="121">
        <f t="shared" si="47"/>
        <v>16</v>
      </c>
      <c r="W147" s="120">
        <f t="shared" si="48"/>
        <v>0.13223140495867769</v>
      </c>
      <c r="X147" s="114">
        <v>72</v>
      </c>
      <c r="Y147" s="123">
        <f t="shared" si="49"/>
        <v>0.5950413223140496</v>
      </c>
      <c r="Z147" s="115">
        <f>Eingabe2018!G157</f>
        <v>74</v>
      </c>
      <c r="AA147" s="129">
        <f t="shared" si="50"/>
        <v>0.54014598540145986</v>
      </c>
      <c r="AB147" s="116">
        <v>49</v>
      </c>
      <c r="AC147" s="123">
        <f t="shared" si="51"/>
        <v>0.4049586776859504</v>
      </c>
      <c r="AD147" s="115">
        <f>Eingabe2018!H157</f>
        <v>61</v>
      </c>
      <c r="AE147" s="123">
        <f t="shared" si="52"/>
        <v>0.44525547445255476</v>
      </c>
      <c r="AF147" s="114">
        <v>0</v>
      </c>
      <c r="AG147" s="123">
        <f t="shared" si="53"/>
        <v>0</v>
      </c>
      <c r="AH147" s="115">
        <f>Eingabe2018!I157</f>
        <v>2</v>
      </c>
      <c r="AI147" s="187">
        <f t="shared" si="54"/>
        <v>1.4598540145985401E-2</v>
      </c>
      <c r="AJ147" s="119">
        <v>0</v>
      </c>
      <c r="AK147" s="123">
        <f t="shared" si="55"/>
        <v>0</v>
      </c>
      <c r="AL147" s="115">
        <f>Eingabe2018!J157</f>
        <v>0</v>
      </c>
      <c r="AM147" s="129">
        <f t="shared" si="56"/>
        <v>0</v>
      </c>
    </row>
    <row r="148" spans="2:39" x14ac:dyDescent="0.3">
      <c r="B148" s="111" t="s">
        <v>328</v>
      </c>
      <c r="C148" s="185">
        <v>10905</v>
      </c>
      <c r="D148" s="113" t="s">
        <v>300</v>
      </c>
      <c r="E148" s="114">
        <v>723</v>
      </c>
      <c r="F148" s="115">
        <f>Eingabe2018!C158</f>
        <v>689</v>
      </c>
      <c r="G148" s="121">
        <f t="shared" si="38"/>
        <v>-34</v>
      </c>
      <c r="H148" s="120">
        <f t="shared" si="39"/>
        <v>-4.7026279391424675E-2</v>
      </c>
      <c r="I148" s="116">
        <v>269</v>
      </c>
      <c r="J148" s="115">
        <f>Eingabe2018!D158</f>
        <v>274</v>
      </c>
      <c r="K148" s="121">
        <f t="shared" si="40"/>
        <v>5</v>
      </c>
      <c r="L148" s="120">
        <f t="shared" si="41"/>
        <v>1.8587360594795488E-2</v>
      </c>
      <c r="M148" s="122">
        <f t="shared" si="42"/>
        <v>0.37206085753803597</v>
      </c>
      <c r="N148" s="123">
        <f t="shared" si="43"/>
        <v>0.39767779390420899</v>
      </c>
      <c r="O148" s="103">
        <f t="shared" si="44"/>
        <v>2.5616936366173015E-2</v>
      </c>
      <c r="P148" s="114">
        <v>7</v>
      </c>
      <c r="Q148" s="115">
        <f>Eingabe2018!E158</f>
        <v>2</v>
      </c>
      <c r="R148" s="121">
        <f t="shared" si="45"/>
        <v>-5</v>
      </c>
      <c r="S148" s="120">
        <f t="shared" si="46"/>
        <v>-0.7142857142857143</v>
      </c>
      <c r="T148" s="116">
        <v>262</v>
      </c>
      <c r="U148" s="115">
        <f>Eingabe2018!F158</f>
        <v>272</v>
      </c>
      <c r="V148" s="121">
        <f t="shared" si="47"/>
        <v>10</v>
      </c>
      <c r="W148" s="120">
        <f t="shared" si="48"/>
        <v>3.8167938931297662E-2</v>
      </c>
      <c r="X148" s="114">
        <v>183</v>
      </c>
      <c r="Y148" s="123">
        <f t="shared" si="49"/>
        <v>0.69847328244274809</v>
      </c>
      <c r="Z148" s="115">
        <f>Eingabe2018!G158</f>
        <v>191</v>
      </c>
      <c r="AA148" s="129">
        <f t="shared" si="50"/>
        <v>0.70220588235294112</v>
      </c>
      <c r="AB148" s="116">
        <v>79</v>
      </c>
      <c r="AC148" s="123">
        <f t="shared" si="51"/>
        <v>0.30152671755725191</v>
      </c>
      <c r="AD148" s="115">
        <f>Eingabe2018!H158</f>
        <v>68</v>
      </c>
      <c r="AE148" s="123">
        <f t="shared" si="52"/>
        <v>0.25</v>
      </c>
      <c r="AF148" s="114">
        <v>0</v>
      </c>
      <c r="AG148" s="123">
        <f t="shared" si="53"/>
        <v>0</v>
      </c>
      <c r="AH148" s="115">
        <f>Eingabe2018!I158</f>
        <v>8</v>
      </c>
      <c r="AI148" s="187">
        <f t="shared" si="54"/>
        <v>2.9411764705882353E-2</v>
      </c>
      <c r="AJ148" s="119">
        <v>0</v>
      </c>
      <c r="AK148" s="123">
        <f t="shared" si="55"/>
        <v>0</v>
      </c>
      <c r="AL148" s="115">
        <f>Eingabe2018!J158</f>
        <v>5</v>
      </c>
      <c r="AM148" s="129">
        <f t="shared" si="56"/>
        <v>1.8382352941176471E-2</v>
      </c>
    </row>
    <row r="149" spans="2:39" x14ac:dyDescent="0.3">
      <c r="B149" s="111" t="s">
        <v>328</v>
      </c>
      <c r="C149" s="185">
        <v>10906</v>
      </c>
      <c r="D149" s="113" t="s">
        <v>302</v>
      </c>
      <c r="E149" s="114">
        <v>320</v>
      </c>
      <c r="F149" s="115">
        <f>Eingabe2018!C159</f>
        <v>272</v>
      </c>
      <c r="G149" s="121">
        <f t="shared" si="38"/>
        <v>-48</v>
      </c>
      <c r="H149" s="120">
        <f t="shared" si="39"/>
        <v>-0.15000000000000002</v>
      </c>
      <c r="I149" s="116">
        <v>141</v>
      </c>
      <c r="J149" s="115">
        <f>Eingabe2018!D159</f>
        <v>124</v>
      </c>
      <c r="K149" s="121">
        <f t="shared" si="40"/>
        <v>-17</v>
      </c>
      <c r="L149" s="120">
        <f t="shared" si="41"/>
        <v>-0.12056737588652477</v>
      </c>
      <c r="M149" s="122">
        <f t="shared" si="42"/>
        <v>0.44062499999999999</v>
      </c>
      <c r="N149" s="123">
        <f t="shared" si="43"/>
        <v>0.45588235294117646</v>
      </c>
      <c r="O149" s="103">
        <f t="shared" si="44"/>
        <v>1.5257352941176472E-2</v>
      </c>
      <c r="P149" s="114">
        <v>3</v>
      </c>
      <c r="Q149" s="115">
        <f>Eingabe2018!E159</f>
        <v>0</v>
      </c>
      <c r="R149" s="121">
        <f t="shared" si="45"/>
        <v>-3</v>
      </c>
      <c r="S149" s="120">
        <f t="shared" si="46"/>
        <v>-1</v>
      </c>
      <c r="T149" s="116">
        <v>138</v>
      </c>
      <c r="U149" s="115">
        <f>Eingabe2018!F159</f>
        <v>124</v>
      </c>
      <c r="V149" s="121">
        <f t="shared" si="47"/>
        <v>-14</v>
      </c>
      <c r="W149" s="120">
        <f t="shared" si="48"/>
        <v>-0.10144927536231885</v>
      </c>
      <c r="X149" s="114">
        <v>96</v>
      </c>
      <c r="Y149" s="123">
        <f t="shared" si="49"/>
        <v>0.69565217391304346</v>
      </c>
      <c r="Z149" s="115">
        <f>Eingabe2018!G159</f>
        <v>89</v>
      </c>
      <c r="AA149" s="129">
        <f t="shared" si="50"/>
        <v>0.717741935483871</v>
      </c>
      <c r="AB149" s="116">
        <v>42</v>
      </c>
      <c r="AC149" s="123">
        <f t="shared" si="51"/>
        <v>0.30434782608695654</v>
      </c>
      <c r="AD149" s="115">
        <f>Eingabe2018!H159</f>
        <v>31</v>
      </c>
      <c r="AE149" s="123">
        <f t="shared" si="52"/>
        <v>0.25</v>
      </c>
      <c r="AF149" s="114">
        <v>0</v>
      </c>
      <c r="AG149" s="123">
        <f t="shared" si="53"/>
        <v>0</v>
      </c>
      <c r="AH149" s="115">
        <f>Eingabe2018!I159</f>
        <v>2</v>
      </c>
      <c r="AI149" s="187">
        <f t="shared" si="54"/>
        <v>1.6129032258064516E-2</v>
      </c>
      <c r="AJ149" s="119">
        <v>0</v>
      </c>
      <c r="AK149" s="123">
        <f t="shared" si="55"/>
        <v>0</v>
      </c>
      <c r="AL149" s="115">
        <f>Eingabe2018!J159</f>
        <v>2</v>
      </c>
      <c r="AM149" s="129">
        <f t="shared" si="56"/>
        <v>1.6129032258064516E-2</v>
      </c>
    </row>
    <row r="150" spans="2:39" x14ac:dyDescent="0.3">
      <c r="B150" s="111" t="s">
        <v>328</v>
      </c>
      <c r="C150" s="185">
        <v>10930</v>
      </c>
      <c r="D150" s="113" t="s">
        <v>304</v>
      </c>
      <c r="E150" s="114">
        <v>280</v>
      </c>
      <c r="F150" s="115">
        <f>Eingabe2018!C160</f>
        <v>260</v>
      </c>
      <c r="G150" s="121">
        <f t="shared" si="38"/>
        <v>-20</v>
      </c>
      <c r="H150" s="120">
        <f t="shared" si="39"/>
        <v>-7.1428571428571397E-2</v>
      </c>
      <c r="I150" s="116">
        <v>110</v>
      </c>
      <c r="J150" s="115">
        <f>Eingabe2018!D160</f>
        <v>82</v>
      </c>
      <c r="K150" s="121">
        <f t="shared" si="40"/>
        <v>-28</v>
      </c>
      <c r="L150" s="120">
        <f t="shared" si="41"/>
        <v>-0.25454545454545452</v>
      </c>
      <c r="M150" s="122">
        <f t="shared" si="42"/>
        <v>0.39285714285714285</v>
      </c>
      <c r="N150" s="123">
        <f t="shared" si="43"/>
        <v>0.31538461538461537</v>
      </c>
      <c r="O150" s="103">
        <f t="shared" si="44"/>
        <v>-7.7472527472527475E-2</v>
      </c>
      <c r="P150" s="114">
        <v>0</v>
      </c>
      <c r="Q150" s="115">
        <f>Eingabe2018!E160</f>
        <v>0</v>
      </c>
      <c r="R150" s="121">
        <f t="shared" si="45"/>
        <v>0</v>
      </c>
      <c r="S150" s="120" t="e">
        <f t="shared" si="46"/>
        <v>#DIV/0!</v>
      </c>
      <c r="T150" s="116">
        <v>110</v>
      </c>
      <c r="U150" s="115">
        <f>Eingabe2018!F160</f>
        <v>82</v>
      </c>
      <c r="V150" s="121">
        <f t="shared" si="47"/>
        <v>-28</v>
      </c>
      <c r="W150" s="120">
        <f t="shared" si="48"/>
        <v>-0.25454545454545452</v>
      </c>
      <c r="X150" s="114">
        <v>83</v>
      </c>
      <c r="Y150" s="123">
        <f t="shared" si="49"/>
        <v>0.75454545454545452</v>
      </c>
      <c r="Z150" s="115">
        <f>Eingabe2018!G160</f>
        <v>66</v>
      </c>
      <c r="AA150" s="129">
        <f t="shared" si="50"/>
        <v>0.80487804878048785</v>
      </c>
      <c r="AB150" s="116">
        <v>27</v>
      </c>
      <c r="AC150" s="123">
        <f t="shared" si="51"/>
        <v>0.24545454545454545</v>
      </c>
      <c r="AD150" s="115">
        <f>Eingabe2018!H160</f>
        <v>12</v>
      </c>
      <c r="AE150" s="123">
        <f t="shared" si="52"/>
        <v>0.14634146341463414</v>
      </c>
      <c r="AF150" s="114">
        <v>0</v>
      </c>
      <c r="AG150" s="123">
        <f t="shared" si="53"/>
        <v>0</v>
      </c>
      <c r="AH150" s="115">
        <f>Eingabe2018!I160</f>
        <v>3</v>
      </c>
      <c r="AI150" s="187">
        <f t="shared" si="54"/>
        <v>3.6585365853658534E-2</v>
      </c>
      <c r="AJ150" s="119">
        <v>0</v>
      </c>
      <c r="AK150" s="123">
        <f t="shared" si="55"/>
        <v>0</v>
      </c>
      <c r="AL150" s="115">
        <f>Eingabe2018!J160</f>
        <v>1</v>
      </c>
      <c r="AM150" s="129">
        <f t="shared" si="56"/>
        <v>1.2195121951219513E-2</v>
      </c>
    </row>
    <row r="151" spans="2:39" x14ac:dyDescent="0.3">
      <c r="B151" s="111" t="s">
        <v>328</v>
      </c>
      <c r="C151" s="185">
        <v>10907</v>
      </c>
      <c r="D151" s="113" t="s">
        <v>306</v>
      </c>
      <c r="E151" s="114">
        <v>505</v>
      </c>
      <c r="F151" s="115">
        <f>Eingabe2018!C161</f>
        <v>490</v>
      </c>
      <c r="G151" s="121">
        <f t="shared" si="38"/>
        <v>-15</v>
      </c>
      <c r="H151" s="120">
        <f t="shared" si="39"/>
        <v>-2.9702970297029729E-2</v>
      </c>
      <c r="I151" s="116">
        <v>53</v>
      </c>
      <c r="J151" s="115">
        <f>Eingabe2018!D161</f>
        <v>53</v>
      </c>
      <c r="K151" s="121">
        <f t="shared" si="40"/>
        <v>0</v>
      </c>
      <c r="L151" s="120">
        <f t="shared" si="41"/>
        <v>0</v>
      </c>
      <c r="M151" s="122">
        <f t="shared" si="42"/>
        <v>0.10495049504950495</v>
      </c>
      <c r="N151" s="123">
        <f t="shared" si="43"/>
        <v>0.10816326530612246</v>
      </c>
      <c r="O151" s="103">
        <f t="shared" si="44"/>
        <v>3.2127702566175087E-3</v>
      </c>
      <c r="P151" s="114">
        <v>0</v>
      </c>
      <c r="Q151" s="115">
        <f>Eingabe2018!E161</f>
        <v>0</v>
      </c>
      <c r="R151" s="121">
        <f t="shared" si="45"/>
        <v>0</v>
      </c>
      <c r="S151" s="120" t="e">
        <f t="shared" si="46"/>
        <v>#DIV/0!</v>
      </c>
      <c r="T151" s="116">
        <v>53</v>
      </c>
      <c r="U151" s="115">
        <f>Eingabe2018!F161</f>
        <v>53</v>
      </c>
      <c r="V151" s="121">
        <f t="shared" si="47"/>
        <v>0</v>
      </c>
      <c r="W151" s="120">
        <f t="shared" si="48"/>
        <v>0</v>
      </c>
      <c r="X151" s="114">
        <v>37</v>
      </c>
      <c r="Y151" s="123">
        <f t="shared" si="49"/>
        <v>0.69811320754716977</v>
      </c>
      <c r="Z151" s="115">
        <f>Eingabe2018!G161</f>
        <v>31</v>
      </c>
      <c r="AA151" s="129">
        <f t="shared" si="50"/>
        <v>0.58490566037735847</v>
      </c>
      <c r="AB151" s="116">
        <v>16</v>
      </c>
      <c r="AC151" s="123">
        <f t="shared" si="51"/>
        <v>0.30188679245283018</v>
      </c>
      <c r="AD151" s="115">
        <f>Eingabe2018!H161</f>
        <v>18</v>
      </c>
      <c r="AE151" s="123">
        <f t="shared" si="52"/>
        <v>0.33962264150943394</v>
      </c>
      <c r="AF151" s="114">
        <v>0</v>
      </c>
      <c r="AG151" s="123">
        <f t="shared" si="53"/>
        <v>0</v>
      </c>
      <c r="AH151" s="115">
        <f>Eingabe2018!I161</f>
        <v>2</v>
      </c>
      <c r="AI151" s="187">
        <f t="shared" si="54"/>
        <v>3.7735849056603772E-2</v>
      </c>
      <c r="AJ151" s="119">
        <v>0</v>
      </c>
      <c r="AK151" s="123">
        <f t="shared" si="55"/>
        <v>0</v>
      </c>
      <c r="AL151" s="115">
        <f>Eingabe2018!J161</f>
        <v>2</v>
      </c>
      <c r="AM151" s="129">
        <f t="shared" si="56"/>
        <v>3.7735849056603772E-2</v>
      </c>
    </row>
    <row r="152" spans="2:39" x14ac:dyDescent="0.3">
      <c r="B152" s="111" t="s">
        <v>328</v>
      </c>
      <c r="C152" s="185">
        <v>10908</v>
      </c>
      <c r="D152" s="113" t="s">
        <v>308</v>
      </c>
      <c r="E152" s="114">
        <v>414</v>
      </c>
      <c r="F152" s="115">
        <f>Eingabe2018!C162</f>
        <v>390</v>
      </c>
      <c r="G152" s="121">
        <f t="shared" si="38"/>
        <v>-24</v>
      </c>
      <c r="H152" s="120">
        <f t="shared" si="39"/>
        <v>-5.7971014492753659E-2</v>
      </c>
      <c r="I152" s="116">
        <v>173</v>
      </c>
      <c r="J152" s="115">
        <f>Eingabe2018!D162</f>
        <v>158</v>
      </c>
      <c r="K152" s="121">
        <f t="shared" si="40"/>
        <v>-15</v>
      </c>
      <c r="L152" s="120">
        <f t="shared" si="41"/>
        <v>-8.6705202312138741E-2</v>
      </c>
      <c r="M152" s="122">
        <f t="shared" si="42"/>
        <v>0.41787439613526572</v>
      </c>
      <c r="N152" s="123">
        <f t="shared" si="43"/>
        <v>0.40512820512820513</v>
      </c>
      <c r="O152" s="103">
        <f t="shared" si="44"/>
        <v>-1.2746191007060592E-2</v>
      </c>
      <c r="P152" s="114">
        <v>3</v>
      </c>
      <c r="Q152" s="115">
        <f>Eingabe2018!E162</f>
        <v>0</v>
      </c>
      <c r="R152" s="121">
        <f t="shared" si="45"/>
        <v>-3</v>
      </c>
      <c r="S152" s="120">
        <f t="shared" si="46"/>
        <v>-1</v>
      </c>
      <c r="T152" s="116">
        <v>170</v>
      </c>
      <c r="U152" s="115">
        <f>Eingabe2018!F162</f>
        <v>158</v>
      </c>
      <c r="V152" s="121">
        <f t="shared" si="47"/>
        <v>-12</v>
      </c>
      <c r="W152" s="120">
        <f t="shared" si="48"/>
        <v>-7.0588235294117618E-2</v>
      </c>
      <c r="X152" s="114">
        <v>106</v>
      </c>
      <c r="Y152" s="123">
        <f t="shared" si="49"/>
        <v>0.62352941176470589</v>
      </c>
      <c r="Z152" s="115">
        <f>Eingabe2018!G162</f>
        <v>90</v>
      </c>
      <c r="AA152" s="129">
        <f t="shared" si="50"/>
        <v>0.569620253164557</v>
      </c>
      <c r="AB152" s="116">
        <v>64</v>
      </c>
      <c r="AC152" s="123">
        <f t="shared" si="51"/>
        <v>0.37647058823529411</v>
      </c>
      <c r="AD152" s="115">
        <f>Eingabe2018!H162</f>
        <v>63</v>
      </c>
      <c r="AE152" s="123">
        <f t="shared" si="52"/>
        <v>0.39873417721518989</v>
      </c>
      <c r="AF152" s="114">
        <v>0</v>
      </c>
      <c r="AG152" s="123">
        <f t="shared" si="53"/>
        <v>0</v>
      </c>
      <c r="AH152" s="115">
        <f>Eingabe2018!I162</f>
        <v>5</v>
      </c>
      <c r="AI152" s="187">
        <f t="shared" si="54"/>
        <v>3.1645569620253167E-2</v>
      </c>
      <c r="AJ152" s="119">
        <v>0</v>
      </c>
      <c r="AK152" s="123">
        <f t="shared" si="55"/>
        <v>0</v>
      </c>
      <c r="AL152" s="115">
        <f>Eingabe2018!J162</f>
        <v>0</v>
      </c>
      <c r="AM152" s="129">
        <f t="shared" si="56"/>
        <v>0</v>
      </c>
    </row>
    <row r="153" spans="2:39" x14ac:dyDescent="0.3">
      <c r="B153" s="111" t="s">
        <v>328</v>
      </c>
      <c r="C153" s="185">
        <v>10909</v>
      </c>
      <c r="D153" s="113" t="s">
        <v>310</v>
      </c>
      <c r="E153" s="114">
        <v>430</v>
      </c>
      <c r="F153" s="115">
        <f>Eingabe2018!C163</f>
        <v>435</v>
      </c>
      <c r="G153" s="121">
        <f t="shared" si="38"/>
        <v>5</v>
      </c>
      <c r="H153" s="120">
        <f t="shared" si="39"/>
        <v>1.1627906976744207E-2</v>
      </c>
      <c r="I153" s="116">
        <v>124</v>
      </c>
      <c r="J153" s="115">
        <f>Eingabe2018!D163</f>
        <v>134</v>
      </c>
      <c r="K153" s="121">
        <f t="shared" si="40"/>
        <v>10</v>
      </c>
      <c r="L153" s="120">
        <f t="shared" si="41"/>
        <v>8.0645161290322509E-2</v>
      </c>
      <c r="M153" s="122">
        <f t="shared" si="42"/>
        <v>0.28837209302325584</v>
      </c>
      <c r="N153" s="123">
        <f t="shared" si="43"/>
        <v>0.30804597701149428</v>
      </c>
      <c r="O153" s="103">
        <f t="shared" si="44"/>
        <v>1.9673883988238439E-2</v>
      </c>
      <c r="P153" s="114">
        <v>1</v>
      </c>
      <c r="Q153" s="115">
        <f>Eingabe2018!E163</f>
        <v>1</v>
      </c>
      <c r="R153" s="121">
        <f t="shared" si="45"/>
        <v>0</v>
      </c>
      <c r="S153" s="120">
        <f t="shared" si="46"/>
        <v>0</v>
      </c>
      <c r="T153" s="116">
        <v>123</v>
      </c>
      <c r="U153" s="115">
        <f>Eingabe2018!F163</f>
        <v>133</v>
      </c>
      <c r="V153" s="121">
        <f t="shared" si="47"/>
        <v>10</v>
      </c>
      <c r="W153" s="120">
        <f t="shared" si="48"/>
        <v>8.1300813008130079E-2</v>
      </c>
      <c r="X153" s="114">
        <v>89</v>
      </c>
      <c r="Y153" s="123">
        <f t="shared" si="49"/>
        <v>0.72357723577235777</v>
      </c>
      <c r="Z153" s="115">
        <f>Eingabe2018!G163</f>
        <v>84</v>
      </c>
      <c r="AA153" s="129">
        <f t="shared" si="50"/>
        <v>0.63157894736842102</v>
      </c>
      <c r="AB153" s="116">
        <v>34</v>
      </c>
      <c r="AC153" s="123">
        <f t="shared" si="51"/>
        <v>0.27642276422764228</v>
      </c>
      <c r="AD153" s="115">
        <f>Eingabe2018!H163</f>
        <v>26</v>
      </c>
      <c r="AE153" s="123">
        <f t="shared" si="52"/>
        <v>0.19548872180451127</v>
      </c>
      <c r="AF153" s="114">
        <v>0</v>
      </c>
      <c r="AG153" s="123">
        <f t="shared" si="53"/>
        <v>0</v>
      </c>
      <c r="AH153" s="115">
        <f>Eingabe2018!I163</f>
        <v>6</v>
      </c>
      <c r="AI153" s="187">
        <f t="shared" si="54"/>
        <v>4.5112781954887216E-2</v>
      </c>
      <c r="AJ153" s="119">
        <v>0</v>
      </c>
      <c r="AK153" s="123">
        <f t="shared" si="55"/>
        <v>0</v>
      </c>
      <c r="AL153" s="115">
        <f>Eingabe2018!J163</f>
        <v>17</v>
      </c>
      <c r="AM153" s="129">
        <f t="shared" si="56"/>
        <v>0.12781954887218044</v>
      </c>
    </row>
    <row r="154" spans="2:39" x14ac:dyDescent="0.3">
      <c r="B154" s="111" t="s">
        <v>328</v>
      </c>
      <c r="C154" s="185">
        <v>10910</v>
      </c>
      <c r="D154" s="113" t="s">
        <v>312</v>
      </c>
      <c r="E154" s="114">
        <v>326</v>
      </c>
      <c r="F154" s="115">
        <f>Eingabe2018!C164</f>
        <v>302</v>
      </c>
      <c r="G154" s="121">
        <f t="shared" si="38"/>
        <v>-24</v>
      </c>
      <c r="H154" s="120">
        <f t="shared" si="39"/>
        <v>-7.361963190184051E-2</v>
      </c>
      <c r="I154" s="116">
        <v>192</v>
      </c>
      <c r="J154" s="115">
        <f>Eingabe2018!D164</f>
        <v>167</v>
      </c>
      <c r="K154" s="121">
        <f t="shared" si="40"/>
        <v>-25</v>
      </c>
      <c r="L154" s="120">
        <f t="shared" si="41"/>
        <v>-0.13020833333333337</v>
      </c>
      <c r="M154" s="122">
        <f t="shared" si="42"/>
        <v>0.58895705521472397</v>
      </c>
      <c r="N154" s="123">
        <f t="shared" si="43"/>
        <v>0.55298013245033117</v>
      </c>
      <c r="O154" s="103">
        <f t="shared" si="44"/>
        <v>-3.5976922764392794E-2</v>
      </c>
      <c r="P154" s="114">
        <v>1</v>
      </c>
      <c r="Q154" s="115">
        <f>Eingabe2018!E164</f>
        <v>0</v>
      </c>
      <c r="R154" s="121">
        <f t="shared" si="45"/>
        <v>-1</v>
      </c>
      <c r="S154" s="120">
        <f t="shared" si="46"/>
        <v>-1</v>
      </c>
      <c r="T154" s="116">
        <v>191</v>
      </c>
      <c r="U154" s="115">
        <f>Eingabe2018!F164</f>
        <v>167</v>
      </c>
      <c r="V154" s="121">
        <f t="shared" si="47"/>
        <v>-24</v>
      </c>
      <c r="W154" s="120">
        <f t="shared" si="48"/>
        <v>-0.12565445026178013</v>
      </c>
      <c r="X154" s="114">
        <v>138</v>
      </c>
      <c r="Y154" s="123">
        <f t="shared" si="49"/>
        <v>0.72251308900523559</v>
      </c>
      <c r="Z154" s="115">
        <f>Eingabe2018!G164</f>
        <v>117</v>
      </c>
      <c r="AA154" s="129">
        <f t="shared" si="50"/>
        <v>0.70059880239520955</v>
      </c>
      <c r="AB154" s="116">
        <v>53</v>
      </c>
      <c r="AC154" s="123">
        <f t="shared" si="51"/>
        <v>0.27748691099476441</v>
      </c>
      <c r="AD154" s="115">
        <f>Eingabe2018!H164</f>
        <v>48</v>
      </c>
      <c r="AE154" s="123">
        <f t="shared" si="52"/>
        <v>0.28742514970059879</v>
      </c>
      <c r="AF154" s="114">
        <v>0</v>
      </c>
      <c r="AG154" s="123">
        <f t="shared" si="53"/>
        <v>0</v>
      </c>
      <c r="AH154" s="115">
        <f>Eingabe2018!I164</f>
        <v>1</v>
      </c>
      <c r="AI154" s="187">
        <f t="shared" si="54"/>
        <v>5.9880239520958087E-3</v>
      </c>
      <c r="AJ154" s="119">
        <v>0</v>
      </c>
      <c r="AK154" s="123">
        <f t="shared" si="55"/>
        <v>0</v>
      </c>
      <c r="AL154" s="115">
        <f>Eingabe2018!J164</f>
        <v>1</v>
      </c>
      <c r="AM154" s="129">
        <f t="shared" si="56"/>
        <v>5.9880239520958087E-3</v>
      </c>
    </row>
    <row r="155" spans="2:39" x14ac:dyDescent="0.3">
      <c r="B155" s="111" t="s">
        <v>328</v>
      </c>
      <c r="C155" s="185">
        <v>10911</v>
      </c>
      <c r="D155" s="113" t="s">
        <v>314</v>
      </c>
      <c r="E155" s="114">
        <v>350</v>
      </c>
      <c r="F155" s="115">
        <f>Eingabe2018!C165</f>
        <v>364</v>
      </c>
      <c r="G155" s="121">
        <f t="shared" si="38"/>
        <v>14</v>
      </c>
      <c r="H155" s="120">
        <f t="shared" si="39"/>
        <v>4.0000000000000036E-2</v>
      </c>
      <c r="I155" s="116">
        <v>100</v>
      </c>
      <c r="J155" s="115">
        <f>Eingabe2018!D165</f>
        <v>99</v>
      </c>
      <c r="K155" s="121">
        <f t="shared" si="40"/>
        <v>-1</v>
      </c>
      <c r="L155" s="120">
        <f t="shared" si="41"/>
        <v>-1.0000000000000009E-2</v>
      </c>
      <c r="M155" s="122">
        <f t="shared" si="42"/>
        <v>0.2857142857142857</v>
      </c>
      <c r="N155" s="123">
        <f t="shared" si="43"/>
        <v>0.27197802197802196</v>
      </c>
      <c r="O155" s="103">
        <f t="shared" si="44"/>
        <v>-1.3736263736263743E-2</v>
      </c>
      <c r="P155" s="114">
        <v>0</v>
      </c>
      <c r="Q155" s="115">
        <f>Eingabe2018!E165</f>
        <v>0</v>
      </c>
      <c r="R155" s="121">
        <f t="shared" si="45"/>
        <v>0</v>
      </c>
      <c r="S155" s="120" t="e">
        <f t="shared" si="46"/>
        <v>#DIV/0!</v>
      </c>
      <c r="T155" s="116">
        <v>100</v>
      </c>
      <c r="U155" s="115">
        <f>Eingabe2018!F165</f>
        <v>99</v>
      </c>
      <c r="V155" s="121">
        <f t="shared" si="47"/>
        <v>-1</v>
      </c>
      <c r="W155" s="120">
        <f t="shared" si="48"/>
        <v>-1.0000000000000009E-2</v>
      </c>
      <c r="X155" s="114">
        <v>74</v>
      </c>
      <c r="Y155" s="123">
        <f t="shared" si="49"/>
        <v>0.74</v>
      </c>
      <c r="Z155" s="115">
        <f>Eingabe2018!G165</f>
        <v>65</v>
      </c>
      <c r="AA155" s="129">
        <f t="shared" si="50"/>
        <v>0.65656565656565657</v>
      </c>
      <c r="AB155" s="116">
        <v>26</v>
      </c>
      <c r="AC155" s="123">
        <f t="shared" si="51"/>
        <v>0.26</v>
      </c>
      <c r="AD155" s="115">
        <f>Eingabe2018!H165</f>
        <v>23</v>
      </c>
      <c r="AE155" s="123">
        <f t="shared" si="52"/>
        <v>0.23232323232323232</v>
      </c>
      <c r="AF155" s="114">
        <v>0</v>
      </c>
      <c r="AG155" s="123">
        <f t="shared" si="53"/>
        <v>0</v>
      </c>
      <c r="AH155" s="115">
        <f>Eingabe2018!I165</f>
        <v>9</v>
      </c>
      <c r="AI155" s="187">
        <f t="shared" si="54"/>
        <v>9.0909090909090912E-2</v>
      </c>
      <c r="AJ155" s="119">
        <v>0</v>
      </c>
      <c r="AK155" s="123">
        <f t="shared" si="55"/>
        <v>0</v>
      </c>
      <c r="AL155" s="115">
        <f>Eingabe2018!J165</f>
        <v>2</v>
      </c>
      <c r="AM155" s="129">
        <f t="shared" si="56"/>
        <v>2.0202020202020204E-2</v>
      </c>
    </row>
    <row r="156" spans="2:39" x14ac:dyDescent="0.3">
      <c r="B156" s="111" t="s">
        <v>328</v>
      </c>
      <c r="C156" s="185">
        <v>10912</v>
      </c>
      <c r="D156" s="113" t="s">
        <v>316</v>
      </c>
      <c r="E156" s="114">
        <v>647</v>
      </c>
      <c r="F156" s="115">
        <f>Eingabe2018!C166</f>
        <v>600</v>
      </c>
      <c r="G156" s="121">
        <f t="shared" si="38"/>
        <v>-47</v>
      </c>
      <c r="H156" s="120">
        <f t="shared" si="39"/>
        <v>-7.2642967542503878E-2</v>
      </c>
      <c r="I156" s="116">
        <v>315</v>
      </c>
      <c r="J156" s="115">
        <f>Eingabe2018!D166</f>
        <v>222</v>
      </c>
      <c r="K156" s="121">
        <f t="shared" si="40"/>
        <v>-93</v>
      </c>
      <c r="L156" s="120">
        <f t="shared" si="41"/>
        <v>-0.29523809523809519</v>
      </c>
      <c r="M156" s="122">
        <f t="shared" si="42"/>
        <v>0.48686244204018547</v>
      </c>
      <c r="N156" s="123">
        <f t="shared" si="43"/>
        <v>0.37</v>
      </c>
      <c r="O156" s="103">
        <f t="shared" si="44"/>
        <v>-0.11686244204018548</v>
      </c>
      <c r="P156" s="114">
        <v>0</v>
      </c>
      <c r="Q156" s="115">
        <f>Eingabe2018!E166</f>
        <v>2</v>
      </c>
      <c r="R156" s="121">
        <f t="shared" si="45"/>
        <v>2</v>
      </c>
      <c r="S156" s="120" t="e">
        <f t="shared" si="46"/>
        <v>#DIV/0!</v>
      </c>
      <c r="T156" s="116">
        <v>315</v>
      </c>
      <c r="U156" s="115">
        <f>Eingabe2018!F166</f>
        <v>220</v>
      </c>
      <c r="V156" s="121">
        <f t="shared" si="47"/>
        <v>-95</v>
      </c>
      <c r="W156" s="120">
        <f t="shared" si="48"/>
        <v>-0.30158730158730163</v>
      </c>
      <c r="X156" s="114">
        <v>201</v>
      </c>
      <c r="Y156" s="123">
        <f t="shared" si="49"/>
        <v>0.63809523809523805</v>
      </c>
      <c r="Z156" s="115">
        <f>Eingabe2018!G166</f>
        <v>171</v>
      </c>
      <c r="AA156" s="129">
        <f t="shared" si="50"/>
        <v>0.77727272727272723</v>
      </c>
      <c r="AB156" s="116">
        <v>114</v>
      </c>
      <c r="AC156" s="123">
        <f t="shared" si="51"/>
        <v>0.3619047619047619</v>
      </c>
      <c r="AD156" s="115">
        <f>Eingabe2018!H166</f>
        <v>40</v>
      </c>
      <c r="AE156" s="123">
        <f t="shared" si="52"/>
        <v>0.18181818181818182</v>
      </c>
      <c r="AF156" s="114">
        <v>0</v>
      </c>
      <c r="AG156" s="123">
        <f t="shared" si="53"/>
        <v>0</v>
      </c>
      <c r="AH156" s="115">
        <f>Eingabe2018!I166</f>
        <v>7</v>
      </c>
      <c r="AI156" s="187">
        <f t="shared" si="54"/>
        <v>3.1818181818181815E-2</v>
      </c>
      <c r="AJ156" s="119">
        <v>0</v>
      </c>
      <c r="AK156" s="123">
        <f t="shared" si="55"/>
        <v>0</v>
      </c>
      <c r="AL156" s="115">
        <f>Eingabe2018!J166</f>
        <v>2</v>
      </c>
      <c r="AM156" s="129">
        <f t="shared" si="56"/>
        <v>9.0909090909090905E-3</v>
      </c>
    </row>
    <row r="157" spans="2:39" x14ac:dyDescent="0.3">
      <c r="B157" s="111" t="s">
        <v>328</v>
      </c>
      <c r="C157" s="185">
        <v>10913</v>
      </c>
      <c r="D157" s="113" t="s">
        <v>318</v>
      </c>
      <c r="E157" s="114">
        <v>260</v>
      </c>
      <c r="F157" s="115">
        <f>Eingabe2018!C167</f>
        <v>246</v>
      </c>
      <c r="G157" s="121">
        <f t="shared" si="38"/>
        <v>-14</v>
      </c>
      <c r="H157" s="120">
        <f t="shared" si="39"/>
        <v>-5.3846153846153877E-2</v>
      </c>
      <c r="I157" s="116">
        <v>128</v>
      </c>
      <c r="J157" s="115">
        <f>Eingabe2018!D167</f>
        <v>131</v>
      </c>
      <c r="K157" s="121">
        <f t="shared" si="40"/>
        <v>3</v>
      </c>
      <c r="L157" s="120">
        <f t="shared" si="41"/>
        <v>2.34375E-2</v>
      </c>
      <c r="M157" s="122">
        <f t="shared" si="42"/>
        <v>0.49230769230769234</v>
      </c>
      <c r="N157" s="123">
        <f t="shared" si="43"/>
        <v>0.53252032520325199</v>
      </c>
      <c r="O157" s="103">
        <f t="shared" si="44"/>
        <v>4.0212632895559652E-2</v>
      </c>
      <c r="P157" s="114">
        <v>3</v>
      </c>
      <c r="Q157" s="115">
        <f>Eingabe2018!E167</f>
        <v>2</v>
      </c>
      <c r="R157" s="121">
        <f t="shared" si="45"/>
        <v>-1</v>
      </c>
      <c r="S157" s="120">
        <f t="shared" si="46"/>
        <v>-0.33333333333333337</v>
      </c>
      <c r="T157" s="116">
        <v>125</v>
      </c>
      <c r="U157" s="115">
        <f>Eingabe2018!F167</f>
        <v>129</v>
      </c>
      <c r="V157" s="121">
        <f t="shared" si="47"/>
        <v>4</v>
      </c>
      <c r="W157" s="120">
        <f t="shared" si="48"/>
        <v>3.2000000000000028E-2</v>
      </c>
      <c r="X157" s="114">
        <v>84</v>
      </c>
      <c r="Y157" s="123">
        <f t="shared" si="49"/>
        <v>0.67200000000000004</v>
      </c>
      <c r="Z157" s="115">
        <f>Eingabe2018!G167</f>
        <v>76</v>
      </c>
      <c r="AA157" s="129">
        <f t="shared" si="50"/>
        <v>0.58914728682170547</v>
      </c>
      <c r="AB157" s="116">
        <v>41</v>
      </c>
      <c r="AC157" s="123">
        <f t="shared" si="51"/>
        <v>0.32800000000000001</v>
      </c>
      <c r="AD157" s="115">
        <f>Eingabe2018!H167</f>
        <v>42</v>
      </c>
      <c r="AE157" s="123">
        <f t="shared" si="52"/>
        <v>0.32558139534883723</v>
      </c>
      <c r="AF157" s="114">
        <v>0</v>
      </c>
      <c r="AG157" s="123">
        <f t="shared" si="53"/>
        <v>0</v>
      </c>
      <c r="AH157" s="115">
        <f>Eingabe2018!I167</f>
        <v>10</v>
      </c>
      <c r="AI157" s="187">
        <f t="shared" si="54"/>
        <v>7.7519379844961239E-2</v>
      </c>
      <c r="AJ157" s="119">
        <v>0</v>
      </c>
      <c r="AK157" s="123">
        <f t="shared" si="55"/>
        <v>0</v>
      </c>
      <c r="AL157" s="115">
        <f>Eingabe2018!J167</f>
        <v>1</v>
      </c>
      <c r="AM157" s="129">
        <f t="shared" si="56"/>
        <v>7.7519379844961239E-3</v>
      </c>
    </row>
    <row r="158" spans="2:39" x14ac:dyDescent="0.3">
      <c r="B158" s="111" t="s">
        <v>328</v>
      </c>
      <c r="C158" s="185">
        <v>10914</v>
      </c>
      <c r="D158" s="113" t="s">
        <v>320</v>
      </c>
      <c r="E158" s="114">
        <v>662</v>
      </c>
      <c r="F158" s="115">
        <f>Eingabe2018!C168</f>
        <v>626</v>
      </c>
      <c r="G158" s="121">
        <f t="shared" si="38"/>
        <v>-36</v>
      </c>
      <c r="H158" s="120">
        <f t="shared" si="39"/>
        <v>-5.4380664652567967E-2</v>
      </c>
      <c r="I158" s="116">
        <v>226</v>
      </c>
      <c r="J158" s="115">
        <f>Eingabe2018!D168</f>
        <v>230</v>
      </c>
      <c r="K158" s="121">
        <f t="shared" si="40"/>
        <v>4</v>
      </c>
      <c r="L158" s="120">
        <f t="shared" si="41"/>
        <v>1.7699115044247815E-2</v>
      </c>
      <c r="M158" s="122">
        <f t="shared" si="42"/>
        <v>0.34138972809667673</v>
      </c>
      <c r="N158" s="123">
        <f t="shared" si="43"/>
        <v>0.36741214057507987</v>
      </c>
      <c r="O158" s="103">
        <f t="shared" si="44"/>
        <v>2.6022412478403145E-2</v>
      </c>
      <c r="P158" s="114">
        <v>3</v>
      </c>
      <c r="Q158" s="115">
        <f>Eingabe2018!E168</f>
        <v>1</v>
      </c>
      <c r="R158" s="121">
        <f t="shared" si="45"/>
        <v>-2</v>
      </c>
      <c r="S158" s="120">
        <f t="shared" si="46"/>
        <v>-0.66666666666666674</v>
      </c>
      <c r="T158" s="116">
        <v>223</v>
      </c>
      <c r="U158" s="115">
        <f>Eingabe2018!F168</f>
        <v>229</v>
      </c>
      <c r="V158" s="121">
        <f t="shared" si="47"/>
        <v>6</v>
      </c>
      <c r="W158" s="120">
        <f t="shared" si="48"/>
        <v>2.6905829596412634E-2</v>
      </c>
      <c r="X158" s="114">
        <v>178</v>
      </c>
      <c r="Y158" s="123">
        <f t="shared" si="49"/>
        <v>0.7982062780269058</v>
      </c>
      <c r="Z158" s="115">
        <f>Eingabe2018!G168</f>
        <v>162</v>
      </c>
      <c r="AA158" s="129">
        <f t="shared" si="50"/>
        <v>0.70742358078602618</v>
      </c>
      <c r="AB158" s="116">
        <v>45</v>
      </c>
      <c r="AC158" s="123">
        <f t="shared" si="51"/>
        <v>0.20179372197309417</v>
      </c>
      <c r="AD158" s="115">
        <f>Eingabe2018!H168</f>
        <v>67</v>
      </c>
      <c r="AE158" s="123">
        <f t="shared" si="52"/>
        <v>0.29257641921397382</v>
      </c>
      <c r="AF158" s="114">
        <v>0</v>
      </c>
      <c r="AG158" s="123">
        <f t="shared" si="53"/>
        <v>0</v>
      </c>
      <c r="AH158" s="115">
        <f>Eingabe2018!I168</f>
        <v>0</v>
      </c>
      <c r="AI158" s="187">
        <f t="shared" si="54"/>
        <v>0</v>
      </c>
      <c r="AJ158" s="119">
        <v>0</v>
      </c>
      <c r="AK158" s="123">
        <f t="shared" si="55"/>
        <v>0</v>
      </c>
      <c r="AL158" s="115">
        <f>Eingabe2018!J168</f>
        <v>0</v>
      </c>
      <c r="AM158" s="129">
        <f t="shared" si="56"/>
        <v>0</v>
      </c>
    </row>
    <row r="159" spans="2:39" x14ac:dyDescent="0.3">
      <c r="B159" s="111" t="s">
        <v>328</v>
      </c>
      <c r="C159" s="185">
        <v>10929</v>
      </c>
      <c r="D159" s="113" t="s">
        <v>322</v>
      </c>
      <c r="E159" s="119">
        <v>121</v>
      </c>
      <c r="F159" s="115">
        <f>Eingabe2018!C169</f>
        <v>119</v>
      </c>
      <c r="G159" s="121">
        <f t="shared" si="38"/>
        <v>-2</v>
      </c>
      <c r="H159" s="120">
        <f t="shared" si="39"/>
        <v>-1.6528925619834656E-2</v>
      </c>
      <c r="I159" s="117">
        <v>69</v>
      </c>
      <c r="J159" s="115">
        <f>Eingabe2018!D169</f>
        <v>63</v>
      </c>
      <c r="K159" s="121">
        <f t="shared" si="40"/>
        <v>-6</v>
      </c>
      <c r="L159" s="120">
        <f t="shared" si="41"/>
        <v>-8.6956521739130488E-2</v>
      </c>
      <c r="M159" s="122">
        <f t="shared" si="42"/>
        <v>0.57024793388429751</v>
      </c>
      <c r="N159" s="123">
        <f t="shared" si="43"/>
        <v>0.52941176470588236</v>
      </c>
      <c r="O159" s="103">
        <f t="shared" si="44"/>
        <v>-4.0836169178415149E-2</v>
      </c>
      <c r="P159" s="119">
        <v>0</v>
      </c>
      <c r="Q159" s="115">
        <f>Eingabe2018!E169</f>
        <v>0</v>
      </c>
      <c r="R159" s="121">
        <f t="shared" si="45"/>
        <v>0</v>
      </c>
      <c r="S159" s="120" t="e">
        <f t="shared" si="46"/>
        <v>#DIV/0!</v>
      </c>
      <c r="T159" s="116">
        <v>69</v>
      </c>
      <c r="U159" s="115">
        <f>Eingabe2018!F169</f>
        <v>63</v>
      </c>
      <c r="V159" s="121">
        <f t="shared" si="47"/>
        <v>-6</v>
      </c>
      <c r="W159" s="120">
        <f t="shared" si="48"/>
        <v>-8.6956521739130488E-2</v>
      </c>
      <c r="X159" s="119">
        <v>28</v>
      </c>
      <c r="Y159" s="123">
        <f t="shared" si="49"/>
        <v>0.40579710144927539</v>
      </c>
      <c r="Z159" s="115">
        <f>Eingabe2018!G169</f>
        <v>25</v>
      </c>
      <c r="AA159" s="129">
        <f t="shared" si="50"/>
        <v>0.3968253968253968</v>
      </c>
      <c r="AB159" s="117">
        <v>41</v>
      </c>
      <c r="AC159" s="123">
        <f t="shared" si="51"/>
        <v>0.59420289855072461</v>
      </c>
      <c r="AD159" s="115">
        <f>Eingabe2018!H169</f>
        <v>37</v>
      </c>
      <c r="AE159" s="123">
        <f t="shared" si="52"/>
        <v>0.58730158730158732</v>
      </c>
      <c r="AF159" s="119">
        <v>0</v>
      </c>
      <c r="AG159" s="123">
        <f t="shared" si="53"/>
        <v>0</v>
      </c>
      <c r="AH159" s="115">
        <f>Eingabe2018!I169</f>
        <v>1</v>
      </c>
      <c r="AI159" s="187">
        <f t="shared" si="54"/>
        <v>1.5873015873015872E-2</v>
      </c>
      <c r="AJ159" s="119">
        <v>0</v>
      </c>
      <c r="AK159" s="123">
        <f t="shared" si="55"/>
        <v>0</v>
      </c>
      <c r="AL159" s="115">
        <f>Eingabe2018!J169</f>
        <v>0</v>
      </c>
      <c r="AM159" s="129">
        <f t="shared" si="56"/>
        <v>0</v>
      </c>
    </row>
    <row r="160" spans="2:39" x14ac:dyDescent="0.3">
      <c r="B160" s="111" t="s">
        <v>328</v>
      </c>
      <c r="C160" s="185">
        <v>10915</v>
      </c>
      <c r="D160" s="113" t="s">
        <v>324</v>
      </c>
      <c r="E160" s="114">
        <v>372</v>
      </c>
      <c r="F160" s="115">
        <f>Eingabe2018!C170</f>
        <v>340</v>
      </c>
      <c r="G160" s="121">
        <f t="shared" si="38"/>
        <v>-32</v>
      </c>
      <c r="H160" s="120">
        <f t="shared" si="39"/>
        <v>-8.6021505376344121E-2</v>
      </c>
      <c r="I160" s="116">
        <v>95</v>
      </c>
      <c r="J160" s="115">
        <f>Eingabe2018!D170</f>
        <v>76</v>
      </c>
      <c r="K160" s="121">
        <f t="shared" si="40"/>
        <v>-19</v>
      </c>
      <c r="L160" s="120">
        <f t="shared" si="41"/>
        <v>-0.19999999999999996</v>
      </c>
      <c r="M160" s="122">
        <f t="shared" si="42"/>
        <v>0.2553763440860215</v>
      </c>
      <c r="N160" s="123">
        <f t="shared" si="43"/>
        <v>0.22352941176470589</v>
      </c>
      <c r="O160" s="103">
        <f t="shared" si="44"/>
        <v>-3.1846932321315607E-2</v>
      </c>
      <c r="P160" s="114">
        <v>3</v>
      </c>
      <c r="Q160" s="115">
        <f>Eingabe2018!E170</f>
        <v>0</v>
      </c>
      <c r="R160" s="121">
        <f t="shared" si="45"/>
        <v>-3</v>
      </c>
      <c r="S160" s="120">
        <f t="shared" si="46"/>
        <v>-1</v>
      </c>
      <c r="T160" s="116">
        <v>92</v>
      </c>
      <c r="U160" s="115">
        <f>Eingabe2018!F170</f>
        <v>76</v>
      </c>
      <c r="V160" s="121">
        <f t="shared" si="47"/>
        <v>-16</v>
      </c>
      <c r="W160" s="120">
        <f t="shared" si="48"/>
        <v>-0.17391304347826086</v>
      </c>
      <c r="X160" s="114">
        <v>64</v>
      </c>
      <c r="Y160" s="123">
        <f t="shared" si="49"/>
        <v>0.69565217391304346</v>
      </c>
      <c r="Z160" s="115">
        <f>Eingabe2018!G170</f>
        <v>35</v>
      </c>
      <c r="AA160" s="129">
        <f t="shared" si="50"/>
        <v>0.46052631578947367</v>
      </c>
      <c r="AB160" s="116">
        <v>28</v>
      </c>
      <c r="AC160" s="123">
        <f t="shared" si="51"/>
        <v>0.30434782608695654</v>
      </c>
      <c r="AD160" s="115">
        <f>Eingabe2018!H170</f>
        <v>40</v>
      </c>
      <c r="AE160" s="123">
        <f t="shared" si="52"/>
        <v>0.52631578947368418</v>
      </c>
      <c r="AF160" s="114">
        <v>0</v>
      </c>
      <c r="AG160" s="123">
        <f t="shared" si="53"/>
        <v>0</v>
      </c>
      <c r="AH160" s="115">
        <f>Eingabe2018!I170</f>
        <v>1</v>
      </c>
      <c r="AI160" s="187">
        <f t="shared" si="54"/>
        <v>1.3157894736842105E-2</v>
      </c>
      <c r="AJ160" s="119">
        <v>0</v>
      </c>
      <c r="AK160" s="123">
        <f t="shared" si="55"/>
        <v>0</v>
      </c>
      <c r="AL160" s="115">
        <f>Eingabe2018!J170</f>
        <v>0</v>
      </c>
      <c r="AM160" s="129">
        <f t="shared" si="56"/>
        <v>0</v>
      </c>
    </row>
    <row r="161" spans="2:39" x14ac:dyDescent="0.3">
      <c r="B161" s="111" t="s">
        <v>328</v>
      </c>
      <c r="C161" s="185">
        <v>10916</v>
      </c>
      <c r="D161" s="113" t="s">
        <v>326</v>
      </c>
      <c r="E161" s="114">
        <v>876</v>
      </c>
      <c r="F161" s="115">
        <f>Eingabe2018!C171</f>
        <v>729</v>
      </c>
      <c r="G161" s="121">
        <f t="shared" si="38"/>
        <v>-147</v>
      </c>
      <c r="H161" s="120">
        <f t="shared" si="39"/>
        <v>-0.1678082191780822</v>
      </c>
      <c r="I161" s="116">
        <v>440</v>
      </c>
      <c r="J161" s="115">
        <f>Eingabe2018!D171</f>
        <v>322</v>
      </c>
      <c r="K161" s="121">
        <f t="shared" si="40"/>
        <v>-118</v>
      </c>
      <c r="L161" s="120">
        <f t="shared" si="41"/>
        <v>-0.26818181818181819</v>
      </c>
      <c r="M161" s="122">
        <f t="shared" si="42"/>
        <v>0.50228310502283102</v>
      </c>
      <c r="N161" s="123">
        <f t="shared" si="43"/>
        <v>0.44170096021947874</v>
      </c>
      <c r="O161" s="103">
        <f t="shared" si="44"/>
        <v>-6.0582144803352278E-2</v>
      </c>
      <c r="P161" s="114">
        <v>12</v>
      </c>
      <c r="Q161" s="115">
        <f>Eingabe2018!E171</f>
        <v>1</v>
      </c>
      <c r="R161" s="121">
        <f t="shared" si="45"/>
        <v>-11</v>
      </c>
      <c r="S161" s="120">
        <f t="shared" si="46"/>
        <v>-0.91666666666666663</v>
      </c>
      <c r="T161" s="116">
        <v>428</v>
      </c>
      <c r="U161" s="115">
        <f>Eingabe2018!F171</f>
        <v>321</v>
      </c>
      <c r="V161" s="121">
        <f t="shared" si="47"/>
        <v>-107</v>
      </c>
      <c r="W161" s="120">
        <f t="shared" si="48"/>
        <v>-0.25</v>
      </c>
      <c r="X161" s="114">
        <v>353</v>
      </c>
      <c r="Y161" s="123">
        <f t="shared" si="49"/>
        <v>0.82476635514018692</v>
      </c>
      <c r="Z161" s="115">
        <f>Eingabe2018!G171</f>
        <v>208</v>
      </c>
      <c r="AA161" s="129">
        <f t="shared" si="50"/>
        <v>0.6479750778816199</v>
      </c>
      <c r="AB161" s="116">
        <v>75</v>
      </c>
      <c r="AC161" s="123">
        <f t="shared" si="51"/>
        <v>0.17523364485981308</v>
      </c>
      <c r="AD161" s="115">
        <f>Eingabe2018!H171</f>
        <v>75</v>
      </c>
      <c r="AE161" s="123">
        <f t="shared" si="52"/>
        <v>0.23364485981308411</v>
      </c>
      <c r="AF161" s="114">
        <v>0</v>
      </c>
      <c r="AG161" s="123">
        <f t="shared" si="53"/>
        <v>0</v>
      </c>
      <c r="AH161" s="115">
        <f>Eingabe2018!I171</f>
        <v>21</v>
      </c>
      <c r="AI161" s="187">
        <f t="shared" si="54"/>
        <v>6.5420560747663545E-2</v>
      </c>
      <c r="AJ161" s="119">
        <v>0</v>
      </c>
      <c r="AK161" s="123">
        <f t="shared" si="55"/>
        <v>0</v>
      </c>
      <c r="AL161" s="115">
        <f>Eingabe2018!J171</f>
        <v>17</v>
      </c>
      <c r="AM161" s="129">
        <f t="shared" si="56"/>
        <v>5.2959501557632398E-2</v>
      </c>
    </row>
    <row r="162" spans="2:39" x14ac:dyDescent="0.3">
      <c r="B162" s="111" t="s">
        <v>328</v>
      </c>
      <c r="C162" s="185">
        <v>10917</v>
      </c>
      <c r="D162" s="113" t="s">
        <v>328</v>
      </c>
      <c r="E162" s="114">
        <v>1191</v>
      </c>
      <c r="F162" s="115">
        <f>Eingabe2018!C172</f>
        <v>1164</v>
      </c>
      <c r="G162" s="121">
        <f t="shared" si="38"/>
        <v>-27</v>
      </c>
      <c r="H162" s="120">
        <f t="shared" si="39"/>
        <v>-2.267002518891692E-2</v>
      </c>
      <c r="I162" s="116">
        <v>253</v>
      </c>
      <c r="J162" s="115">
        <f>Eingabe2018!D172</f>
        <v>251</v>
      </c>
      <c r="K162" s="121">
        <f t="shared" si="40"/>
        <v>-2</v>
      </c>
      <c r="L162" s="120">
        <f t="shared" si="41"/>
        <v>-7.905138339920903E-3</v>
      </c>
      <c r="M162" s="122">
        <f t="shared" si="42"/>
        <v>0.21242653232577666</v>
      </c>
      <c r="N162" s="123">
        <f t="shared" si="43"/>
        <v>0.21563573883161513</v>
      </c>
      <c r="O162" s="103">
        <f t="shared" si="44"/>
        <v>3.2092065058384744E-3</v>
      </c>
      <c r="P162" s="114">
        <v>1</v>
      </c>
      <c r="Q162" s="115">
        <f>Eingabe2018!E172</f>
        <v>2</v>
      </c>
      <c r="R162" s="121">
        <f t="shared" si="45"/>
        <v>1</v>
      </c>
      <c r="S162" s="120">
        <f t="shared" si="46"/>
        <v>1</v>
      </c>
      <c r="T162" s="116">
        <v>252</v>
      </c>
      <c r="U162" s="115">
        <f>Eingabe2018!F172</f>
        <v>249</v>
      </c>
      <c r="V162" s="121">
        <f t="shared" si="47"/>
        <v>-3</v>
      </c>
      <c r="W162" s="120">
        <f t="shared" si="48"/>
        <v>-1.1904761904761862E-2</v>
      </c>
      <c r="X162" s="114">
        <v>203</v>
      </c>
      <c r="Y162" s="123">
        <f t="shared" si="49"/>
        <v>0.80555555555555558</v>
      </c>
      <c r="Z162" s="115">
        <f>Eingabe2018!G172</f>
        <v>196</v>
      </c>
      <c r="AA162" s="129">
        <f t="shared" si="50"/>
        <v>0.78714859437751006</v>
      </c>
      <c r="AB162" s="116">
        <v>49</v>
      </c>
      <c r="AC162" s="123">
        <f t="shared" si="51"/>
        <v>0.19444444444444445</v>
      </c>
      <c r="AD162" s="115">
        <f>Eingabe2018!H172</f>
        <v>37</v>
      </c>
      <c r="AE162" s="123">
        <f t="shared" si="52"/>
        <v>0.14859437751004015</v>
      </c>
      <c r="AF162" s="114">
        <v>0</v>
      </c>
      <c r="AG162" s="123">
        <f t="shared" si="53"/>
        <v>0</v>
      </c>
      <c r="AH162" s="115">
        <f>Eingabe2018!I172</f>
        <v>3</v>
      </c>
      <c r="AI162" s="187">
        <f t="shared" si="54"/>
        <v>1.2048192771084338E-2</v>
      </c>
      <c r="AJ162" s="119">
        <v>0</v>
      </c>
      <c r="AK162" s="123">
        <f t="shared" si="55"/>
        <v>0</v>
      </c>
      <c r="AL162" s="115">
        <f>Eingabe2018!J172</f>
        <v>13</v>
      </c>
      <c r="AM162" s="129">
        <f t="shared" si="56"/>
        <v>5.2208835341365459E-2</v>
      </c>
    </row>
    <row r="163" spans="2:39" x14ac:dyDescent="0.3">
      <c r="B163" s="111" t="s">
        <v>328</v>
      </c>
      <c r="C163" s="185">
        <v>10918</v>
      </c>
      <c r="D163" s="113" t="s">
        <v>330</v>
      </c>
      <c r="E163" s="114">
        <v>653</v>
      </c>
      <c r="F163" s="115">
        <f>Eingabe2018!C173</f>
        <v>636</v>
      </c>
      <c r="G163" s="121">
        <f t="shared" si="38"/>
        <v>-17</v>
      </c>
      <c r="H163" s="120">
        <f t="shared" si="39"/>
        <v>-2.6033690658499253E-2</v>
      </c>
      <c r="I163" s="116">
        <v>204</v>
      </c>
      <c r="J163" s="115">
        <f>Eingabe2018!D173</f>
        <v>195</v>
      </c>
      <c r="K163" s="121">
        <f t="shared" si="40"/>
        <v>-9</v>
      </c>
      <c r="L163" s="120">
        <f t="shared" si="41"/>
        <v>-4.4117647058823484E-2</v>
      </c>
      <c r="M163" s="122">
        <f t="shared" si="42"/>
        <v>0.31240428790199082</v>
      </c>
      <c r="N163" s="123">
        <f t="shared" si="43"/>
        <v>0.30660377358490565</v>
      </c>
      <c r="O163" s="103">
        <f t="shared" si="44"/>
        <v>-5.8005143170851703E-3</v>
      </c>
      <c r="P163" s="114">
        <v>1</v>
      </c>
      <c r="Q163" s="115">
        <f>Eingabe2018!E173</f>
        <v>0</v>
      </c>
      <c r="R163" s="121">
        <f t="shared" si="45"/>
        <v>-1</v>
      </c>
      <c r="S163" s="120">
        <f t="shared" si="46"/>
        <v>-1</v>
      </c>
      <c r="T163" s="116">
        <v>203</v>
      </c>
      <c r="U163" s="115">
        <f>Eingabe2018!F173</f>
        <v>195</v>
      </c>
      <c r="V163" s="121">
        <f t="shared" si="47"/>
        <v>-8</v>
      </c>
      <c r="W163" s="120">
        <f t="shared" si="48"/>
        <v>-3.9408866995073843E-2</v>
      </c>
      <c r="X163" s="114">
        <v>165</v>
      </c>
      <c r="Y163" s="123">
        <f t="shared" si="49"/>
        <v>0.81280788177339902</v>
      </c>
      <c r="Z163" s="115">
        <f>Eingabe2018!G173</f>
        <v>164</v>
      </c>
      <c r="AA163" s="129">
        <f t="shared" si="50"/>
        <v>0.84102564102564104</v>
      </c>
      <c r="AB163" s="116">
        <v>38</v>
      </c>
      <c r="AC163" s="123">
        <f t="shared" si="51"/>
        <v>0.18719211822660098</v>
      </c>
      <c r="AD163" s="115">
        <f>Eingabe2018!H173</f>
        <v>18</v>
      </c>
      <c r="AE163" s="123">
        <f t="shared" si="52"/>
        <v>9.2307692307692313E-2</v>
      </c>
      <c r="AF163" s="114">
        <v>0</v>
      </c>
      <c r="AG163" s="123">
        <f t="shared" si="53"/>
        <v>0</v>
      </c>
      <c r="AH163" s="115">
        <f>Eingabe2018!I173</f>
        <v>3</v>
      </c>
      <c r="AI163" s="187">
        <f t="shared" si="54"/>
        <v>1.5384615384615385E-2</v>
      </c>
      <c r="AJ163" s="119">
        <v>0</v>
      </c>
      <c r="AK163" s="123">
        <f t="shared" si="55"/>
        <v>0</v>
      </c>
      <c r="AL163" s="115">
        <f>Eingabe2018!J173</f>
        <v>10</v>
      </c>
      <c r="AM163" s="129">
        <f t="shared" si="56"/>
        <v>5.128205128205128E-2</v>
      </c>
    </row>
    <row r="164" spans="2:39" x14ac:dyDescent="0.3">
      <c r="B164" s="111" t="s">
        <v>328</v>
      </c>
      <c r="C164" s="185">
        <v>10919</v>
      </c>
      <c r="D164" s="113" t="s">
        <v>332</v>
      </c>
      <c r="E164" s="114">
        <v>464</v>
      </c>
      <c r="F164" s="115">
        <f>Eingabe2018!C174</f>
        <v>400</v>
      </c>
      <c r="G164" s="121">
        <f t="shared" si="38"/>
        <v>-64</v>
      </c>
      <c r="H164" s="120">
        <f t="shared" si="39"/>
        <v>-0.13793103448275867</v>
      </c>
      <c r="I164" s="116">
        <v>201</v>
      </c>
      <c r="J164" s="115">
        <f>Eingabe2018!D174</f>
        <v>106</v>
      </c>
      <c r="K164" s="121">
        <f t="shared" si="40"/>
        <v>-95</v>
      </c>
      <c r="L164" s="120">
        <f t="shared" si="41"/>
        <v>-0.47263681592039797</v>
      </c>
      <c r="M164" s="122">
        <f t="shared" si="42"/>
        <v>0.43318965517241381</v>
      </c>
      <c r="N164" s="123">
        <f t="shared" si="43"/>
        <v>0.26500000000000001</v>
      </c>
      <c r="O164" s="103">
        <f t="shared" si="44"/>
        <v>-0.1681896551724138</v>
      </c>
      <c r="P164" s="114">
        <v>3</v>
      </c>
      <c r="Q164" s="115">
        <f>Eingabe2018!E174</f>
        <v>0</v>
      </c>
      <c r="R164" s="121">
        <f t="shared" si="45"/>
        <v>-3</v>
      </c>
      <c r="S164" s="120">
        <f t="shared" si="46"/>
        <v>-1</v>
      </c>
      <c r="T164" s="116">
        <v>198</v>
      </c>
      <c r="U164" s="115">
        <f>Eingabe2018!F174</f>
        <v>106</v>
      </c>
      <c r="V164" s="121">
        <f t="shared" si="47"/>
        <v>-92</v>
      </c>
      <c r="W164" s="120">
        <f t="shared" si="48"/>
        <v>-0.46464646464646464</v>
      </c>
      <c r="X164" s="114">
        <v>160</v>
      </c>
      <c r="Y164" s="123">
        <f t="shared" si="49"/>
        <v>0.80808080808080807</v>
      </c>
      <c r="Z164" s="115">
        <f>Eingabe2018!G174</f>
        <v>52</v>
      </c>
      <c r="AA164" s="129">
        <f t="shared" si="50"/>
        <v>0.49056603773584906</v>
      </c>
      <c r="AB164" s="116">
        <v>38</v>
      </c>
      <c r="AC164" s="123">
        <f t="shared" si="51"/>
        <v>0.19191919191919191</v>
      </c>
      <c r="AD164" s="115">
        <f>Eingabe2018!H174</f>
        <v>11</v>
      </c>
      <c r="AE164" s="123">
        <f t="shared" si="52"/>
        <v>0.10377358490566038</v>
      </c>
      <c r="AF164" s="114">
        <v>0</v>
      </c>
      <c r="AG164" s="123">
        <f t="shared" si="53"/>
        <v>0</v>
      </c>
      <c r="AH164" s="115">
        <f>Eingabe2018!I174</f>
        <v>43</v>
      </c>
      <c r="AI164" s="187">
        <f t="shared" si="54"/>
        <v>0.40566037735849059</v>
      </c>
      <c r="AJ164" s="119">
        <v>0</v>
      </c>
      <c r="AK164" s="123">
        <f t="shared" si="55"/>
        <v>0</v>
      </c>
      <c r="AL164" s="115">
        <f>Eingabe2018!J174</f>
        <v>0</v>
      </c>
      <c r="AM164" s="129">
        <f t="shared" si="56"/>
        <v>0</v>
      </c>
    </row>
    <row r="165" spans="2:39" x14ac:dyDescent="0.3">
      <c r="B165" s="111" t="s">
        <v>328</v>
      </c>
      <c r="C165" s="185">
        <v>10920</v>
      </c>
      <c r="D165" s="113" t="s">
        <v>334</v>
      </c>
      <c r="E165" s="114">
        <v>373</v>
      </c>
      <c r="F165" s="115">
        <f>Eingabe2018!C175</f>
        <v>351</v>
      </c>
      <c r="G165" s="121">
        <f t="shared" si="38"/>
        <v>-22</v>
      </c>
      <c r="H165" s="120">
        <f t="shared" si="39"/>
        <v>-5.8981233243967868E-2</v>
      </c>
      <c r="I165" s="116">
        <v>145</v>
      </c>
      <c r="J165" s="115">
        <f>Eingabe2018!D175</f>
        <v>117</v>
      </c>
      <c r="K165" s="121">
        <f t="shared" si="40"/>
        <v>-28</v>
      </c>
      <c r="L165" s="120">
        <f t="shared" si="41"/>
        <v>-0.19310344827586212</v>
      </c>
      <c r="M165" s="122">
        <f t="shared" si="42"/>
        <v>0.38873994638069703</v>
      </c>
      <c r="N165" s="123">
        <f t="shared" si="43"/>
        <v>0.33333333333333331</v>
      </c>
      <c r="O165" s="103">
        <f t="shared" si="44"/>
        <v>-5.5406613047363718E-2</v>
      </c>
      <c r="P165" s="114">
        <v>3</v>
      </c>
      <c r="Q165" s="115">
        <f>Eingabe2018!E175</f>
        <v>0</v>
      </c>
      <c r="R165" s="121">
        <f t="shared" si="45"/>
        <v>-3</v>
      </c>
      <c r="S165" s="120">
        <f t="shared" si="46"/>
        <v>-1</v>
      </c>
      <c r="T165" s="116">
        <v>142</v>
      </c>
      <c r="U165" s="115">
        <f>Eingabe2018!F175</f>
        <v>117</v>
      </c>
      <c r="V165" s="121">
        <f t="shared" si="47"/>
        <v>-25</v>
      </c>
      <c r="W165" s="120">
        <f t="shared" si="48"/>
        <v>-0.176056338028169</v>
      </c>
      <c r="X165" s="114">
        <v>69</v>
      </c>
      <c r="Y165" s="123">
        <f t="shared" si="49"/>
        <v>0.4859154929577465</v>
      </c>
      <c r="Z165" s="115">
        <f>Eingabe2018!G175</f>
        <v>60</v>
      </c>
      <c r="AA165" s="129">
        <f t="shared" si="50"/>
        <v>0.51282051282051277</v>
      </c>
      <c r="AB165" s="116">
        <v>73</v>
      </c>
      <c r="AC165" s="123">
        <f t="shared" si="51"/>
        <v>0.5140845070422535</v>
      </c>
      <c r="AD165" s="115">
        <f>Eingabe2018!H175</f>
        <v>47</v>
      </c>
      <c r="AE165" s="123">
        <f t="shared" si="52"/>
        <v>0.40170940170940173</v>
      </c>
      <c r="AF165" s="114">
        <v>0</v>
      </c>
      <c r="AG165" s="123">
        <f t="shared" si="53"/>
        <v>0</v>
      </c>
      <c r="AH165" s="115">
        <f>Eingabe2018!I175</f>
        <v>7</v>
      </c>
      <c r="AI165" s="187">
        <f t="shared" si="54"/>
        <v>5.9829059829059832E-2</v>
      </c>
      <c r="AJ165" s="119">
        <v>0</v>
      </c>
      <c r="AK165" s="123">
        <f t="shared" si="55"/>
        <v>0</v>
      </c>
      <c r="AL165" s="115">
        <f>Eingabe2018!J175</f>
        <v>3</v>
      </c>
      <c r="AM165" s="129">
        <f t="shared" si="56"/>
        <v>2.564102564102564E-2</v>
      </c>
    </row>
    <row r="166" spans="2:39" x14ac:dyDescent="0.3">
      <c r="B166" s="111" t="s">
        <v>328</v>
      </c>
      <c r="C166" s="185">
        <v>10921</v>
      </c>
      <c r="D166" s="113" t="s">
        <v>336</v>
      </c>
      <c r="E166" s="114">
        <v>436</v>
      </c>
      <c r="F166" s="115">
        <f>Eingabe2018!C176</f>
        <v>417</v>
      </c>
      <c r="G166" s="121">
        <f t="shared" si="38"/>
        <v>-19</v>
      </c>
      <c r="H166" s="120">
        <f t="shared" si="39"/>
        <v>-4.3577981651376163E-2</v>
      </c>
      <c r="I166" s="116">
        <v>228</v>
      </c>
      <c r="J166" s="115">
        <f>Eingabe2018!D176</f>
        <v>210</v>
      </c>
      <c r="K166" s="121">
        <f t="shared" si="40"/>
        <v>-18</v>
      </c>
      <c r="L166" s="120">
        <f t="shared" si="41"/>
        <v>-7.8947368421052655E-2</v>
      </c>
      <c r="M166" s="122">
        <f t="shared" si="42"/>
        <v>0.52293577981651373</v>
      </c>
      <c r="N166" s="123">
        <f t="shared" si="43"/>
        <v>0.50359712230215825</v>
      </c>
      <c r="O166" s="103">
        <f t="shared" si="44"/>
        <v>-1.9338657514355484E-2</v>
      </c>
      <c r="P166" s="114">
        <v>4</v>
      </c>
      <c r="Q166" s="115">
        <f>Eingabe2018!E176</f>
        <v>0</v>
      </c>
      <c r="R166" s="121">
        <f t="shared" si="45"/>
        <v>-4</v>
      </c>
      <c r="S166" s="120">
        <f t="shared" si="46"/>
        <v>-1</v>
      </c>
      <c r="T166" s="116">
        <v>224</v>
      </c>
      <c r="U166" s="115">
        <f>Eingabe2018!F176</f>
        <v>210</v>
      </c>
      <c r="V166" s="121">
        <f t="shared" si="47"/>
        <v>-14</v>
      </c>
      <c r="W166" s="120">
        <f t="shared" si="48"/>
        <v>-6.25E-2</v>
      </c>
      <c r="X166" s="114">
        <v>165</v>
      </c>
      <c r="Y166" s="123">
        <f t="shared" si="49"/>
        <v>0.7366071428571429</v>
      </c>
      <c r="Z166" s="115">
        <f>Eingabe2018!G176</f>
        <v>145</v>
      </c>
      <c r="AA166" s="129">
        <f t="shared" si="50"/>
        <v>0.69047619047619047</v>
      </c>
      <c r="AB166" s="116">
        <v>59</v>
      </c>
      <c r="AC166" s="123">
        <f t="shared" si="51"/>
        <v>0.26339285714285715</v>
      </c>
      <c r="AD166" s="115">
        <f>Eingabe2018!H176</f>
        <v>61</v>
      </c>
      <c r="AE166" s="123">
        <f t="shared" si="52"/>
        <v>0.2904761904761905</v>
      </c>
      <c r="AF166" s="114">
        <v>0</v>
      </c>
      <c r="AG166" s="123">
        <f t="shared" si="53"/>
        <v>0</v>
      </c>
      <c r="AH166" s="115">
        <f>Eingabe2018!I176</f>
        <v>4</v>
      </c>
      <c r="AI166" s="187">
        <f t="shared" si="54"/>
        <v>1.9047619047619049E-2</v>
      </c>
      <c r="AJ166" s="119">
        <v>0</v>
      </c>
      <c r="AK166" s="123">
        <f t="shared" si="55"/>
        <v>0</v>
      </c>
      <c r="AL166" s="115">
        <f>Eingabe2018!J176</f>
        <v>0</v>
      </c>
      <c r="AM166" s="129">
        <f t="shared" si="56"/>
        <v>0</v>
      </c>
    </row>
    <row r="167" spans="2:39" x14ac:dyDescent="0.3">
      <c r="B167" s="111" t="s">
        <v>328</v>
      </c>
      <c r="C167" s="185">
        <v>10922</v>
      </c>
      <c r="D167" s="113" t="s">
        <v>338</v>
      </c>
      <c r="E167" s="114">
        <v>341</v>
      </c>
      <c r="F167" s="115">
        <f>Eingabe2018!C177</f>
        <v>313</v>
      </c>
      <c r="G167" s="121">
        <f t="shared" si="38"/>
        <v>-28</v>
      </c>
      <c r="H167" s="120">
        <f t="shared" si="39"/>
        <v>-8.2111436950146666E-2</v>
      </c>
      <c r="I167" s="116">
        <v>202</v>
      </c>
      <c r="J167" s="115">
        <f>Eingabe2018!D177</f>
        <v>165</v>
      </c>
      <c r="K167" s="121">
        <f t="shared" si="40"/>
        <v>-37</v>
      </c>
      <c r="L167" s="120">
        <f t="shared" si="41"/>
        <v>-0.18316831683168322</v>
      </c>
      <c r="M167" s="122">
        <f t="shared" si="42"/>
        <v>0.59237536656891498</v>
      </c>
      <c r="N167" s="123">
        <f t="shared" si="43"/>
        <v>0.52715654952076674</v>
      </c>
      <c r="O167" s="103">
        <f t="shared" si="44"/>
        <v>-6.5218817048148248E-2</v>
      </c>
      <c r="P167" s="114">
        <v>5</v>
      </c>
      <c r="Q167" s="115">
        <f>Eingabe2018!E177</f>
        <v>1</v>
      </c>
      <c r="R167" s="121">
        <f t="shared" si="45"/>
        <v>-4</v>
      </c>
      <c r="S167" s="120">
        <f t="shared" si="46"/>
        <v>-0.8</v>
      </c>
      <c r="T167" s="116">
        <v>197</v>
      </c>
      <c r="U167" s="115">
        <f>Eingabe2018!F177</f>
        <v>164</v>
      </c>
      <c r="V167" s="121">
        <f t="shared" si="47"/>
        <v>-33</v>
      </c>
      <c r="W167" s="120">
        <f t="shared" si="48"/>
        <v>-0.1675126903553299</v>
      </c>
      <c r="X167" s="114">
        <v>150</v>
      </c>
      <c r="Y167" s="123">
        <f t="shared" si="49"/>
        <v>0.76142131979695427</v>
      </c>
      <c r="Z167" s="115">
        <f>Eingabe2018!G177</f>
        <v>114</v>
      </c>
      <c r="AA167" s="129">
        <f t="shared" si="50"/>
        <v>0.69512195121951215</v>
      </c>
      <c r="AB167" s="116">
        <v>47</v>
      </c>
      <c r="AC167" s="123">
        <f t="shared" si="51"/>
        <v>0.23857868020304568</v>
      </c>
      <c r="AD167" s="115">
        <f>Eingabe2018!H177</f>
        <v>44</v>
      </c>
      <c r="AE167" s="123">
        <f t="shared" si="52"/>
        <v>0.26829268292682928</v>
      </c>
      <c r="AF167" s="114">
        <v>0</v>
      </c>
      <c r="AG167" s="123">
        <f t="shared" si="53"/>
        <v>0</v>
      </c>
      <c r="AH167" s="115">
        <f>Eingabe2018!I177</f>
        <v>4</v>
      </c>
      <c r="AI167" s="187">
        <f t="shared" si="54"/>
        <v>2.4390243902439025E-2</v>
      </c>
      <c r="AJ167" s="119">
        <v>0</v>
      </c>
      <c r="AK167" s="123">
        <f t="shared" si="55"/>
        <v>0</v>
      </c>
      <c r="AL167" s="115">
        <f>Eingabe2018!J177</f>
        <v>2</v>
      </c>
      <c r="AM167" s="129">
        <f t="shared" si="56"/>
        <v>1.2195121951219513E-2</v>
      </c>
    </row>
    <row r="168" spans="2:39" x14ac:dyDescent="0.3">
      <c r="B168" s="111" t="s">
        <v>328</v>
      </c>
      <c r="C168" s="185">
        <v>10932</v>
      </c>
      <c r="D168" s="113" t="s">
        <v>340</v>
      </c>
      <c r="E168" s="114">
        <v>155</v>
      </c>
      <c r="F168" s="115">
        <f>Eingabe2018!C178</f>
        <v>142</v>
      </c>
      <c r="G168" s="121">
        <f t="shared" si="38"/>
        <v>-13</v>
      </c>
      <c r="H168" s="120">
        <f t="shared" si="39"/>
        <v>-8.3870967741935476E-2</v>
      </c>
      <c r="I168" s="116">
        <v>103</v>
      </c>
      <c r="J168" s="115">
        <f>Eingabe2018!D178</f>
        <v>84</v>
      </c>
      <c r="K168" s="121">
        <f t="shared" si="40"/>
        <v>-19</v>
      </c>
      <c r="L168" s="120">
        <f t="shared" si="41"/>
        <v>-0.18446601941747576</v>
      </c>
      <c r="M168" s="122">
        <f t="shared" si="42"/>
        <v>0.6645161290322581</v>
      </c>
      <c r="N168" s="123">
        <f t="shared" si="43"/>
        <v>0.59154929577464788</v>
      </c>
      <c r="O168" s="103">
        <f t="shared" si="44"/>
        <v>-7.296683325761022E-2</v>
      </c>
      <c r="P168" s="114">
        <v>3</v>
      </c>
      <c r="Q168" s="115">
        <f>Eingabe2018!E178</f>
        <v>4</v>
      </c>
      <c r="R168" s="121">
        <f t="shared" si="45"/>
        <v>1</v>
      </c>
      <c r="S168" s="120">
        <f t="shared" si="46"/>
        <v>0.33333333333333326</v>
      </c>
      <c r="T168" s="116">
        <v>100</v>
      </c>
      <c r="U168" s="115">
        <f>Eingabe2018!F178</f>
        <v>80</v>
      </c>
      <c r="V168" s="121">
        <f t="shared" si="47"/>
        <v>-20</v>
      </c>
      <c r="W168" s="120">
        <f t="shared" si="48"/>
        <v>-0.19999999999999996</v>
      </c>
      <c r="X168" s="114">
        <v>55</v>
      </c>
      <c r="Y168" s="123">
        <f t="shared" si="49"/>
        <v>0.55000000000000004</v>
      </c>
      <c r="Z168" s="115">
        <f>Eingabe2018!G178</f>
        <v>39</v>
      </c>
      <c r="AA168" s="129">
        <f t="shared" si="50"/>
        <v>0.48749999999999999</v>
      </c>
      <c r="AB168" s="116">
        <v>45</v>
      </c>
      <c r="AC168" s="123">
        <f t="shared" si="51"/>
        <v>0.45</v>
      </c>
      <c r="AD168" s="115">
        <f>Eingabe2018!H178</f>
        <v>36</v>
      </c>
      <c r="AE168" s="123">
        <f t="shared" si="52"/>
        <v>0.45</v>
      </c>
      <c r="AF168" s="114">
        <v>0</v>
      </c>
      <c r="AG168" s="123">
        <f t="shared" si="53"/>
        <v>0</v>
      </c>
      <c r="AH168" s="115">
        <f>Eingabe2018!I178</f>
        <v>5</v>
      </c>
      <c r="AI168" s="187">
        <f t="shared" si="54"/>
        <v>6.25E-2</v>
      </c>
      <c r="AJ168" s="119">
        <v>0</v>
      </c>
      <c r="AK168" s="123">
        <f t="shared" si="55"/>
        <v>0</v>
      </c>
      <c r="AL168" s="115">
        <f>Eingabe2018!J178</f>
        <v>0</v>
      </c>
      <c r="AM168" s="129">
        <f t="shared" si="56"/>
        <v>0</v>
      </c>
    </row>
    <row r="169" spans="2:39" x14ac:dyDescent="0.3">
      <c r="B169" s="111" t="s">
        <v>328</v>
      </c>
      <c r="C169" s="185">
        <v>10923</v>
      </c>
      <c r="D169" s="113" t="s">
        <v>342</v>
      </c>
      <c r="E169" s="114">
        <v>635</v>
      </c>
      <c r="F169" s="115">
        <f>Eingabe2018!C179</f>
        <v>606</v>
      </c>
      <c r="G169" s="121">
        <f t="shared" si="38"/>
        <v>-29</v>
      </c>
      <c r="H169" s="120">
        <f t="shared" si="39"/>
        <v>-4.5669291338582663E-2</v>
      </c>
      <c r="I169" s="116">
        <v>138</v>
      </c>
      <c r="J169" s="115">
        <f>Eingabe2018!D179</f>
        <v>135</v>
      </c>
      <c r="K169" s="121">
        <f t="shared" si="40"/>
        <v>-3</v>
      </c>
      <c r="L169" s="120">
        <f t="shared" si="41"/>
        <v>-2.1739130434782594E-2</v>
      </c>
      <c r="M169" s="122">
        <f t="shared" si="42"/>
        <v>0.21732283464566929</v>
      </c>
      <c r="N169" s="123">
        <f t="shared" si="43"/>
        <v>0.22277227722772278</v>
      </c>
      <c r="O169" s="103">
        <f t="shared" si="44"/>
        <v>5.4494425820534875E-3</v>
      </c>
      <c r="P169" s="114">
        <v>1</v>
      </c>
      <c r="Q169" s="115">
        <f>Eingabe2018!E179</f>
        <v>0</v>
      </c>
      <c r="R169" s="121">
        <f t="shared" si="45"/>
        <v>-1</v>
      </c>
      <c r="S169" s="120">
        <f t="shared" si="46"/>
        <v>-1</v>
      </c>
      <c r="T169" s="116">
        <v>137</v>
      </c>
      <c r="U169" s="115">
        <f>Eingabe2018!F179</f>
        <v>135</v>
      </c>
      <c r="V169" s="121">
        <f t="shared" si="47"/>
        <v>-2</v>
      </c>
      <c r="W169" s="120">
        <f t="shared" si="48"/>
        <v>-1.4598540145985384E-2</v>
      </c>
      <c r="X169" s="114">
        <v>108</v>
      </c>
      <c r="Y169" s="123">
        <f t="shared" si="49"/>
        <v>0.78832116788321172</v>
      </c>
      <c r="Z169" s="115">
        <f>Eingabe2018!G179</f>
        <v>95</v>
      </c>
      <c r="AA169" s="129">
        <f t="shared" si="50"/>
        <v>0.70370370370370372</v>
      </c>
      <c r="AB169" s="116">
        <v>29</v>
      </c>
      <c r="AC169" s="123">
        <f t="shared" si="51"/>
        <v>0.21167883211678831</v>
      </c>
      <c r="AD169" s="115">
        <f>Eingabe2018!H179</f>
        <v>37</v>
      </c>
      <c r="AE169" s="123">
        <f t="shared" si="52"/>
        <v>0.27407407407407408</v>
      </c>
      <c r="AF169" s="114">
        <v>0</v>
      </c>
      <c r="AG169" s="123">
        <f t="shared" si="53"/>
        <v>0</v>
      </c>
      <c r="AH169" s="115">
        <f>Eingabe2018!I179</f>
        <v>1</v>
      </c>
      <c r="AI169" s="187">
        <f t="shared" si="54"/>
        <v>7.4074074074074077E-3</v>
      </c>
      <c r="AJ169" s="114">
        <v>0</v>
      </c>
      <c r="AK169" s="123">
        <f t="shared" si="55"/>
        <v>0</v>
      </c>
      <c r="AL169" s="115">
        <f>Eingabe2018!J179</f>
        <v>2</v>
      </c>
      <c r="AM169" s="129">
        <f t="shared" si="56"/>
        <v>1.4814814814814815E-2</v>
      </c>
    </row>
    <row r="170" spans="2:39" x14ac:dyDescent="0.3">
      <c r="B170" s="111" t="s">
        <v>328</v>
      </c>
      <c r="C170" s="185">
        <v>10924</v>
      </c>
      <c r="D170" s="113" t="s">
        <v>344</v>
      </c>
      <c r="E170" s="114">
        <v>393</v>
      </c>
      <c r="F170" s="115">
        <f>Eingabe2018!C180</f>
        <v>386</v>
      </c>
      <c r="G170" s="121">
        <f t="shared" si="38"/>
        <v>-7</v>
      </c>
      <c r="H170" s="120">
        <f t="shared" si="39"/>
        <v>-1.7811704834605591E-2</v>
      </c>
      <c r="I170" s="116">
        <v>239</v>
      </c>
      <c r="J170" s="115">
        <f>Eingabe2018!D180</f>
        <v>188</v>
      </c>
      <c r="K170" s="121">
        <f t="shared" si="40"/>
        <v>-51</v>
      </c>
      <c r="L170" s="120">
        <f t="shared" si="41"/>
        <v>-0.21338912133891208</v>
      </c>
      <c r="M170" s="122">
        <f t="shared" si="42"/>
        <v>0.6081424936386769</v>
      </c>
      <c r="N170" s="123">
        <f t="shared" si="43"/>
        <v>0.48704663212435234</v>
      </c>
      <c r="O170" s="103">
        <f t="shared" si="44"/>
        <v>-0.12109586151432455</v>
      </c>
      <c r="P170" s="114">
        <v>3</v>
      </c>
      <c r="Q170" s="115">
        <f>Eingabe2018!E180</f>
        <v>1</v>
      </c>
      <c r="R170" s="121">
        <f t="shared" si="45"/>
        <v>-2</v>
      </c>
      <c r="S170" s="120">
        <f t="shared" si="46"/>
        <v>-0.66666666666666674</v>
      </c>
      <c r="T170" s="116">
        <v>236</v>
      </c>
      <c r="U170" s="115">
        <f>Eingabe2018!F180</f>
        <v>187</v>
      </c>
      <c r="V170" s="121">
        <f t="shared" si="47"/>
        <v>-49</v>
      </c>
      <c r="W170" s="120">
        <f t="shared" si="48"/>
        <v>-0.2076271186440678</v>
      </c>
      <c r="X170" s="114">
        <v>140</v>
      </c>
      <c r="Y170" s="123">
        <f t="shared" si="49"/>
        <v>0.59322033898305082</v>
      </c>
      <c r="Z170" s="115">
        <f>Eingabe2018!G180</f>
        <v>116</v>
      </c>
      <c r="AA170" s="129">
        <f t="shared" si="50"/>
        <v>0.6203208556149733</v>
      </c>
      <c r="AB170" s="116">
        <v>96</v>
      </c>
      <c r="AC170" s="123">
        <f t="shared" si="51"/>
        <v>0.40677966101694918</v>
      </c>
      <c r="AD170" s="115">
        <f>Eingabe2018!H180</f>
        <v>66</v>
      </c>
      <c r="AE170" s="123">
        <f t="shared" si="52"/>
        <v>0.35294117647058826</v>
      </c>
      <c r="AF170" s="114">
        <v>0</v>
      </c>
      <c r="AG170" s="123">
        <f t="shared" si="53"/>
        <v>0</v>
      </c>
      <c r="AH170" s="115">
        <f>Eingabe2018!I180</f>
        <v>4</v>
      </c>
      <c r="AI170" s="187">
        <f t="shared" si="54"/>
        <v>2.1390374331550801E-2</v>
      </c>
      <c r="AJ170" s="114">
        <v>0</v>
      </c>
      <c r="AK170" s="123">
        <f t="shared" si="55"/>
        <v>0</v>
      </c>
      <c r="AL170" s="115">
        <f>Eingabe2018!J180</f>
        <v>1</v>
      </c>
      <c r="AM170" s="129">
        <f t="shared" si="56"/>
        <v>5.3475935828877002E-3</v>
      </c>
    </row>
    <row r="171" spans="2:39" x14ac:dyDescent="0.3">
      <c r="B171" s="111" t="s">
        <v>328</v>
      </c>
      <c r="C171" s="185">
        <v>10925</v>
      </c>
      <c r="D171" s="113" t="s">
        <v>346</v>
      </c>
      <c r="E171" s="114">
        <v>365</v>
      </c>
      <c r="F171" s="115">
        <f>Eingabe2018!C181</f>
        <v>326</v>
      </c>
      <c r="G171" s="121">
        <f t="shared" si="38"/>
        <v>-39</v>
      </c>
      <c r="H171" s="120">
        <f t="shared" si="39"/>
        <v>-0.10684931506849316</v>
      </c>
      <c r="I171" s="116">
        <v>110</v>
      </c>
      <c r="J171" s="115">
        <f>Eingabe2018!D181</f>
        <v>100</v>
      </c>
      <c r="K171" s="121">
        <f t="shared" si="40"/>
        <v>-10</v>
      </c>
      <c r="L171" s="120">
        <f t="shared" si="41"/>
        <v>-9.0909090909090939E-2</v>
      </c>
      <c r="M171" s="122">
        <f t="shared" si="42"/>
        <v>0.30136986301369861</v>
      </c>
      <c r="N171" s="123">
        <f t="shared" si="43"/>
        <v>0.30674846625766872</v>
      </c>
      <c r="O171" s="103">
        <f t="shared" si="44"/>
        <v>5.3786032439701037E-3</v>
      </c>
      <c r="P171" s="114">
        <v>2</v>
      </c>
      <c r="Q171" s="115">
        <f>Eingabe2018!E181</f>
        <v>1</v>
      </c>
      <c r="R171" s="121">
        <f t="shared" si="45"/>
        <v>-1</v>
      </c>
      <c r="S171" s="120">
        <f t="shared" si="46"/>
        <v>-0.5</v>
      </c>
      <c r="T171" s="116">
        <v>108</v>
      </c>
      <c r="U171" s="115">
        <f>Eingabe2018!F181</f>
        <v>99</v>
      </c>
      <c r="V171" s="121">
        <f t="shared" si="47"/>
        <v>-9</v>
      </c>
      <c r="W171" s="120">
        <f t="shared" si="48"/>
        <v>-8.333333333333337E-2</v>
      </c>
      <c r="X171" s="114">
        <v>96</v>
      </c>
      <c r="Y171" s="123">
        <f t="shared" si="49"/>
        <v>0.88888888888888884</v>
      </c>
      <c r="Z171" s="115">
        <f>Eingabe2018!G181</f>
        <v>87</v>
      </c>
      <c r="AA171" s="129">
        <f t="shared" si="50"/>
        <v>0.87878787878787878</v>
      </c>
      <c r="AB171" s="116">
        <v>12</v>
      </c>
      <c r="AC171" s="123">
        <f t="shared" si="51"/>
        <v>0.1111111111111111</v>
      </c>
      <c r="AD171" s="115">
        <f>Eingabe2018!H181</f>
        <v>8</v>
      </c>
      <c r="AE171" s="123">
        <f t="shared" si="52"/>
        <v>8.0808080808080815E-2</v>
      </c>
      <c r="AF171" s="114">
        <v>0</v>
      </c>
      <c r="AG171" s="123">
        <f t="shared" si="53"/>
        <v>0</v>
      </c>
      <c r="AH171" s="115">
        <f>Eingabe2018!I181</f>
        <v>2</v>
      </c>
      <c r="AI171" s="187">
        <f t="shared" si="54"/>
        <v>2.0202020202020204E-2</v>
      </c>
      <c r="AJ171" s="114">
        <v>0</v>
      </c>
      <c r="AK171" s="123">
        <f t="shared" si="55"/>
        <v>0</v>
      </c>
      <c r="AL171" s="115">
        <f>Eingabe2018!J181</f>
        <v>2</v>
      </c>
      <c r="AM171" s="129">
        <f t="shared" si="56"/>
        <v>2.0202020202020204E-2</v>
      </c>
    </row>
    <row r="172" spans="2:39" x14ac:dyDescent="0.3">
      <c r="B172" s="111" t="s">
        <v>328</v>
      </c>
      <c r="C172" s="185">
        <v>10926</v>
      </c>
      <c r="D172" s="113" t="s">
        <v>348</v>
      </c>
      <c r="E172" s="114">
        <v>413</v>
      </c>
      <c r="F172" s="115">
        <f>Eingabe2018!C182</f>
        <v>397</v>
      </c>
      <c r="G172" s="121">
        <f t="shared" si="38"/>
        <v>-16</v>
      </c>
      <c r="H172" s="120">
        <f t="shared" si="39"/>
        <v>-3.874092009685226E-2</v>
      </c>
      <c r="I172" s="116">
        <v>199</v>
      </c>
      <c r="J172" s="115">
        <f>Eingabe2018!D182</f>
        <v>174</v>
      </c>
      <c r="K172" s="121">
        <f t="shared" si="40"/>
        <v>-25</v>
      </c>
      <c r="L172" s="120">
        <f t="shared" si="41"/>
        <v>-0.12562814070351758</v>
      </c>
      <c r="M172" s="122">
        <f t="shared" si="42"/>
        <v>0.48184019370460046</v>
      </c>
      <c r="N172" s="123">
        <f t="shared" si="43"/>
        <v>0.43828715365239296</v>
      </c>
      <c r="O172" s="103">
        <f t="shared" si="44"/>
        <v>-4.3553040052207503E-2</v>
      </c>
      <c r="P172" s="114">
        <v>2</v>
      </c>
      <c r="Q172" s="115">
        <f>Eingabe2018!E182</f>
        <v>0</v>
      </c>
      <c r="R172" s="121">
        <f t="shared" si="45"/>
        <v>-2</v>
      </c>
      <c r="S172" s="120">
        <f t="shared" si="46"/>
        <v>-1</v>
      </c>
      <c r="T172" s="116">
        <v>197</v>
      </c>
      <c r="U172" s="115">
        <f>Eingabe2018!F182</f>
        <v>174</v>
      </c>
      <c r="V172" s="121">
        <f t="shared" si="47"/>
        <v>-23</v>
      </c>
      <c r="W172" s="120">
        <f t="shared" si="48"/>
        <v>-0.11675126903553301</v>
      </c>
      <c r="X172" s="114">
        <v>158</v>
      </c>
      <c r="Y172" s="123">
        <f t="shared" si="49"/>
        <v>0.80203045685279184</v>
      </c>
      <c r="Z172" s="115">
        <f>Eingabe2018!G182</f>
        <v>136</v>
      </c>
      <c r="AA172" s="129">
        <f t="shared" si="50"/>
        <v>0.7816091954022989</v>
      </c>
      <c r="AB172" s="116">
        <v>39</v>
      </c>
      <c r="AC172" s="123">
        <f t="shared" si="51"/>
        <v>0.19796954314720813</v>
      </c>
      <c r="AD172" s="115">
        <f>Eingabe2018!H182</f>
        <v>26</v>
      </c>
      <c r="AE172" s="123">
        <f t="shared" si="52"/>
        <v>0.14942528735632185</v>
      </c>
      <c r="AF172" s="114">
        <v>0</v>
      </c>
      <c r="AG172" s="123">
        <f t="shared" si="53"/>
        <v>0</v>
      </c>
      <c r="AH172" s="115">
        <f>Eingabe2018!I182</f>
        <v>11</v>
      </c>
      <c r="AI172" s="187">
        <f t="shared" si="54"/>
        <v>6.3218390804597707E-2</v>
      </c>
      <c r="AJ172" s="114">
        <v>0</v>
      </c>
      <c r="AK172" s="123">
        <f t="shared" si="55"/>
        <v>0</v>
      </c>
      <c r="AL172" s="115">
        <f>Eingabe2018!J182</f>
        <v>1</v>
      </c>
      <c r="AM172" s="129">
        <f t="shared" si="56"/>
        <v>5.7471264367816091E-3</v>
      </c>
    </row>
    <row r="173" spans="2:39" x14ac:dyDescent="0.3">
      <c r="B173" s="111" t="s">
        <v>328</v>
      </c>
      <c r="C173" s="185">
        <v>10927</v>
      </c>
      <c r="D173" s="113" t="s">
        <v>350</v>
      </c>
      <c r="E173" s="114">
        <v>407</v>
      </c>
      <c r="F173" s="115">
        <f>Eingabe2018!C183</f>
        <v>375</v>
      </c>
      <c r="G173" s="121">
        <f t="shared" si="38"/>
        <v>-32</v>
      </c>
      <c r="H173" s="120">
        <f t="shared" si="39"/>
        <v>-7.8624078624078608E-2</v>
      </c>
      <c r="I173" s="116">
        <v>246</v>
      </c>
      <c r="J173" s="115">
        <f>Eingabe2018!D183</f>
        <v>198</v>
      </c>
      <c r="K173" s="121">
        <f t="shared" si="40"/>
        <v>-48</v>
      </c>
      <c r="L173" s="120">
        <f t="shared" si="41"/>
        <v>-0.19512195121951215</v>
      </c>
      <c r="M173" s="122">
        <f t="shared" si="42"/>
        <v>0.60442260442260443</v>
      </c>
      <c r="N173" s="123">
        <f t="shared" si="43"/>
        <v>0.52800000000000002</v>
      </c>
      <c r="O173" s="103">
        <f t="shared" si="44"/>
        <v>-7.6422604422604401E-2</v>
      </c>
      <c r="P173" s="114">
        <v>3</v>
      </c>
      <c r="Q173" s="115">
        <f>Eingabe2018!E183</f>
        <v>0</v>
      </c>
      <c r="R173" s="121">
        <f t="shared" si="45"/>
        <v>-3</v>
      </c>
      <c r="S173" s="120">
        <f t="shared" si="46"/>
        <v>-1</v>
      </c>
      <c r="T173" s="116">
        <v>243</v>
      </c>
      <c r="U173" s="115">
        <f>Eingabe2018!F183</f>
        <v>198</v>
      </c>
      <c r="V173" s="121">
        <f t="shared" si="47"/>
        <v>-45</v>
      </c>
      <c r="W173" s="120">
        <f t="shared" si="48"/>
        <v>-0.18518518518518523</v>
      </c>
      <c r="X173" s="114">
        <v>184</v>
      </c>
      <c r="Y173" s="123">
        <f t="shared" si="49"/>
        <v>0.75720164609053497</v>
      </c>
      <c r="Z173" s="115">
        <f>Eingabe2018!G183</f>
        <v>180</v>
      </c>
      <c r="AA173" s="129">
        <f t="shared" si="50"/>
        <v>0.90909090909090906</v>
      </c>
      <c r="AB173" s="116">
        <v>59</v>
      </c>
      <c r="AC173" s="123">
        <f t="shared" si="51"/>
        <v>0.24279835390946503</v>
      </c>
      <c r="AD173" s="115">
        <f>Eingabe2018!H183</f>
        <v>14</v>
      </c>
      <c r="AE173" s="123">
        <f t="shared" si="52"/>
        <v>7.0707070707070704E-2</v>
      </c>
      <c r="AF173" s="114">
        <v>0</v>
      </c>
      <c r="AG173" s="123">
        <f t="shared" si="53"/>
        <v>0</v>
      </c>
      <c r="AH173" s="115">
        <f>Eingabe2018!I183</f>
        <v>2</v>
      </c>
      <c r="AI173" s="187">
        <f t="shared" si="54"/>
        <v>1.0101010101010102E-2</v>
      </c>
      <c r="AJ173" s="114">
        <v>0</v>
      </c>
      <c r="AK173" s="123">
        <f t="shared" si="55"/>
        <v>0</v>
      </c>
      <c r="AL173" s="115">
        <f>Eingabe2018!J183</f>
        <v>2</v>
      </c>
      <c r="AM173" s="129">
        <f t="shared" si="56"/>
        <v>1.0101010101010102E-2</v>
      </c>
    </row>
    <row r="174" spans="2:39" ht="17.25" thickBot="1" x14ac:dyDescent="0.35">
      <c r="B174" s="111" t="s">
        <v>328</v>
      </c>
      <c r="C174" s="185">
        <v>10928</v>
      </c>
      <c r="D174" s="113" t="s">
        <v>352</v>
      </c>
      <c r="E174" s="188">
        <v>443</v>
      </c>
      <c r="F174" s="190">
        <f>Eingabe2018!C184</f>
        <v>417</v>
      </c>
      <c r="G174" s="192">
        <f t="shared" si="38"/>
        <v>-26</v>
      </c>
      <c r="H174" s="193">
        <f t="shared" si="39"/>
        <v>-5.8690744920993243E-2</v>
      </c>
      <c r="I174" s="194">
        <v>131</v>
      </c>
      <c r="J174" s="190">
        <f>Eingabe2018!D184</f>
        <v>141</v>
      </c>
      <c r="K174" s="192">
        <f t="shared" si="40"/>
        <v>10</v>
      </c>
      <c r="L174" s="193">
        <f t="shared" si="41"/>
        <v>7.6335877862595325E-2</v>
      </c>
      <c r="M174" s="195">
        <f t="shared" si="42"/>
        <v>0.29571106094808125</v>
      </c>
      <c r="N174" s="189">
        <f t="shared" si="43"/>
        <v>0.33812949640287771</v>
      </c>
      <c r="O174" s="196">
        <f>N174-M174</f>
        <v>4.2418435454796455E-2</v>
      </c>
      <c r="P174" s="188">
        <v>0</v>
      </c>
      <c r="Q174" s="190">
        <f>Eingabe2018!E184</f>
        <v>0</v>
      </c>
      <c r="R174" s="192">
        <f t="shared" si="45"/>
        <v>0</v>
      </c>
      <c r="S174" s="193" t="e">
        <f t="shared" si="46"/>
        <v>#DIV/0!</v>
      </c>
      <c r="T174" s="194">
        <v>131</v>
      </c>
      <c r="U174" s="190">
        <f>Eingabe2018!F184</f>
        <v>141</v>
      </c>
      <c r="V174" s="192">
        <f t="shared" si="47"/>
        <v>10</v>
      </c>
      <c r="W174" s="193">
        <f t="shared" si="48"/>
        <v>7.6335877862595325E-2</v>
      </c>
      <c r="X174" s="188">
        <v>93</v>
      </c>
      <c r="Y174" s="189">
        <f t="shared" si="49"/>
        <v>0.70992366412213737</v>
      </c>
      <c r="Z174" s="190">
        <f>Eingabe2018!G184</f>
        <v>93</v>
      </c>
      <c r="AA174" s="191">
        <f t="shared" si="50"/>
        <v>0.65957446808510634</v>
      </c>
      <c r="AB174" s="194">
        <v>38</v>
      </c>
      <c r="AC174" s="189">
        <f t="shared" si="51"/>
        <v>0.29007633587786258</v>
      </c>
      <c r="AD174" s="190">
        <f>Eingabe2018!H184</f>
        <v>35</v>
      </c>
      <c r="AE174" s="189">
        <f t="shared" si="52"/>
        <v>0.24822695035460993</v>
      </c>
      <c r="AF174" s="188">
        <v>0</v>
      </c>
      <c r="AG174" s="189">
        <f t="shared" si="53"/>
        <v>0</v>
      </c>
      <c r="AH174" s="115">
        <f>Eingabe2018!I184</f>
        <v>12</v>
      </c>
      <c r="AI174" s="197">
        <f t="shared" si="54"/>
        <v>8.5106382978723402E-2</v>
      </c>
      <c r="AJ174" s="188">
        <v>0</v>
      </c>
      <c r="AK174" s="189">
        <f t="shared" si="55"/>
        <v>0</v>
      </c>
      <c r="AL174" s="115">
        <f>Eingabe2018!J184</f>
        <v>1</v>
      </c>
      <c r="AM174" s="191">
        <f t="shared" si="56"/>
        <v>7.0921985815602835E-3</v>
      </c>
    </row>
    <row r="176" spans="2:39" s="153" customFormat="1" ht="12.75" x14ac:dyDescent="0.25">
      <c r="E176" s="154">
        <f>SUM(E4:E174)</f>
        <v>63943</v>
      </c>
      <c r="F176" s="154">
        <f>SUM(F4:F174)</f>
        <v>60609</v>
      </c>
      <c r="G176" s="157">
        <f t="shared" si="38"/>
        <v>-3334</v>
      </c>
      <c r="H176" s="156">
        <f t="shared" si="39"/>
        <v>-5.2140187354362433E-2</v>
      </c>
      <c r="I176" s="154">
        <f>SUM(I4:I174)</f>
        <v>25384</v>
      </c>
      <c r="J176" s="154">
        <f>SUM(J4:J174)</f>
        <v>22964</v>
      </c>
      <c r="K176" s="157">
        <f t="shared" si="40"/>
        <v>-2420</v>
      </c>
      <c r="L176" s="156">
        <f t="shared" si="41"/>
        <v>-9.5335644500472716E-2</v>
      </c>
      <c r="M176" s="155">
        <f t="shared" si="42"/>
        <v>0.39697855902913531</v>
      </c>
      <c r="N176" s="155">
        <f t="shared" si="43"/>
        <v>0.37888762395023839</v>
      </c>
      <c r="O176" s="156">
        <f>N176-M176</f>
        <v>-1.8090935078896919E-2</v>
      </c>
      <c r="P176" s="154">
        <f>SUM(P4:P174)</f>
        <v>374</v>
      </c>
      <c r="Q176" s="154">
        <f>SUM(Q4:Q174)</f>
        <v>227</v>
      </c>
      <c r="R176" s="157">
        <f t="shared" si="45"/>
        <v>-147</v>
      </c>
      <c r="S176" s="156">
        <f t="shared" si="46"/>
        <v>-0.39304812834224601</v>
      </c>
      <c r="T176" s="154">
        <f>SUM(T4:T174)</f>
        <v>25010</v>
      </c>
      <c r="U176" s="154">
        <f>SUM(U4:U174)</f>
        <v>22737</v>
      </c>
      <c r="V176" s="157">
        <f t="shared" si="47"/>
        <v>-2273</v>
      </c>
      <c r="W176" s="156">
        <f t="shared" si="48"/>
        <v>-9.0883646541383478E-2</v>
      </c>
      <c r="X176" s="154">
        <f>SUM(X4:X174)</f>
        <v>18424</v>
      </c>
      <c r="Y176" s="155">
        <f t="shared" si="49"/>
        <v>0.73666533386645339</v>
      </c>
      <c r="Z176" s="154">
        <f>SUM(Z4:Z174)</f>
        <v>16467</v>
      </c>
      <c r="AA176" s="155">
        <f>Z176/U176</f>
        <v>0.72423802612481858</v>
      </c>
      <c r="AB176" s="154">
        <f>SUM(AB4:AB174)</f>
        <v>6586</v>
      </c>
      <c r="AC176" s="155">
        <f>AB176/T176</f>
        <v>0.26333466613354656</v>
      </c>
      <c r="AD176" s="154">
        <f>SUM(AD4:AD174)</f>
        <v>5261</v>
      </c>
      <c r="AE176" s="155">
        <f>AD176/U176</f>
        <v>0.23138496723402383</v>
      </c>
      <c r="AF176" s="154">
        <f>SUM(AF4:AF174)</f>
        <v>0</v>
      </c>
      <c r="AG176" s="155">
        <f>AF176/T176</f>
        <v>0</v>
      </c>
      <c r="AH176" s="154">
        <f>SUM(AH4:AH174)</f>
        <v>867</v>
      </c>
      <c r="AI176" s="155">
        <f>AH176/U176</f>
        <v>3.8131679641113601E-2</v>
      </c>
      <c r="AJ176" s="154">
        <f>SUM(AJ4:AJ174)</f>
        <v>0</v>
      </c>
      <c r="AK176" s="155">
        <f>AJ176/T176</f>
        <v>0</v>
      </c>
      <c r="AL176" s="154">
        <f>SUM(AL4:AL174)</f>
        <v>142</v>
      </c>
      <c r="AM176" s="155">
        <f>AL176/U176</f>
        <v>6.2453270000439815E-3</v>
      </c>
    </row>
    <row r="177" spans="2:39" s="153" customFormat="1" ht="12.75" x14ac:dyDescent="0.25">
      <c r="E177" s="154"/>
      <c r="F177" s="154"/>
      <c r="G177" s="157"/>
      <c r="H177" s="156"/>
      <c r="I177" s="154"/>
      <c r="J177" s="154"/>
      <c r="K177" s="157"/>
      <c r="L177" s="156"/>
      <c r="M177" s="155"/>
      <c r="N177" s="155"/>
      <c r="O177" s="156"/>
      <c r="P177" s="154"/>
      <c r="Q177" s="154"/>
      <c r="R177" s="157"/>
      <c r="S177" s="156"/>
      <c r="T177" s="154"/>
      <c r="U177" s="154"/>
      <c r="V177" s="157"/>
      <c r="W177" s="156"/>
      <c r="X177" s="154"/>
      <c r="Y177" s="155"/>
      <c r="Z177" s="154"/>
      <c r="AA177" s="155"/>
      <c r="AB177" s="154"/>
      <c r="AC177" s="155"/>
      <c r="AD177" s="154"/>
      <c r="AE177" s="155"/>
      <c r="AF177" s="154"/>
      <c r="AG177" s="155"/>
      <c r="AH177" s="154"/>
      <c r="AI177" s="155"/>
      <c r="AJ177" s="154"/>
      <c r="AK177" s="155"/>
      <c r="AL177" s="154"/>
      <c r="AM177" s="155"/>
    </row>
    <row r="178" spans="2:39" s="153" customFormat="1" x14ac:dyDescent="0.3">
      <c r="D178" s="285" t="s">
        <v>458</v>
      </c>
      <c r="E178" s="277" t="s">
        <v>383</v>
      </c>
      <c r="F178" s="276"/>
      <c r="G178" s="276"/>
      <c r="H178" s="278"/>
      <c r="I178" s="277" t="s">
        <v>384</v>
      </c>
      <c r="J178" s="276"/>
      <c r="K178" s="276"/>
      <c r="L178" s="278"/>
      <c r="M178" s="277" t="s">
        <v>390</v>
      </c>
      <c r="N178" s="276"/>
      <c r="O178" s="276"/>
      <c r="P178" s="277" t="s">
        <v>385</v>
      </c>
      <c r="Q178" s="276"/>
      <c r="R178" s="276"/>
      <c r="S178" s="278"/>
      <c r="T178" s="275" t="s">
        <v>386</v>
      </c>
      <c r="U178" s="276"/>
      <c r="V178" s="276"/>
      <c r="W178" s="279"/>
      <c r="X178" s="277" t="s">
        <v>354</v>
      </c>
      <c r="Y178" s="276"/>
      <c r="Z178" s="276"/>
      <c r="AA178" s="278"/>
      <c r="AB178" s="275" t="s">
        <v>353</v>
      </c>
      <c r="AC178" s="276"/>
      <c r="AD178" s="276"/>
      <c r="AE178" s="279"/>
      <c r="AF178" s="277" t="s">
        <v>463</v>
      </c>
      <c r="AG178" s="276"/>
      <c r="AH178" s="276"/>
      <c r="AI178" s="278"/>
      <c r="AJ178" s="275" t="s">
        <v>355</v>
      </c>
      <c r="AK178" s="276"/>
      <c r="AL178" s="276"/>
      <c r="AM178" s="276"/>
    </row>
    <row r="179" spans="2:39" s="153" customFormat="1" ht="13.5" x14ac:dyDescent="0.25">
      <c r="D179" s="286"/>
      <c r="E179" s="179">
        <v>2013</v>
      </c>
      <c r="F179" s="180">
        <v>2018</v>
      </c>
      <c r="G179" s="125" t="s">
        <v>445</v>
      </c>
      <c r="H179" s="126" t="s">
        <v>450</v>
      </c>
      <c r="I179" s="179">
        <v>2013</v>
      </c>
      <c r="J179" s="180">
        <v>2018</v>
      </c>
      <c r="K179" s="125" t="s">
        <v>445</v>
      </c>
      <c r="L179" s="126" t="s">
        <v>450</v>
      </c>
      <c r="M179" s="179">
        <v>2013</v>
      </c>
      <c r="N179" s="180">
        <v>2018</v>
      </c>
      <c r="O179" s="125" t="s">
        <v>445</v>
      </c>
      <c r="P179" s="179">
        <v>2013</v>
      </c>
      <c r="Q179" s="180">
        <v>2018</v>
      </c>
      <c r="R179" s="125"/>
      <c r="S179" s="126"/>
      <c r="T179" s="179">
        <v>2013</v>
      </c>
      <c r="U179" s="180">
        <v>2018</v>
      </c>
      <c r="V179" s="125"/>
      <c r="W179" s="127"/>
      <c r="X179" s="179">
        <v>2013</v>
      </c>
      <c r="Y179" s="181">
        <v>20.13</v>
      </c>
      <c r="Z179" s="180">
        <v>2018</v>
      </c>
      <c r="AA179" s="183">
        <v>20.18</v>
      </c>
      <c r="AB179" s="179">
        <v>2013</v>
      </c>
      <c r="AC179" s="181">
        <v>20.13</v>
      </c>
      <c r="AD179" s="180">
        <v>2018</v>
      </c>
      <c r="AE179" s="183">
        <v>20.18</v>
      </c>
      <c r="AF179" s="179">
        <v>2013</v>
      </c>
      <c r="AG179" s="181">
        <v>20.13</v>
      </c>
      <c r="AH179" s="180">
        <v>2018</v>
      </c>
      <c r="AI179" s="183">
        <v>20.18</v>
      </c>
      <c r="AJ179" s="179">
        <v>2013</v>
      </c>
      <c r="AK179" s="181">
        <v>20.13</v>
      </c>
      <c r="AL179" s="180">
        <v>2018</v>
      </c>
      <c r="AM179" s="183">
        <v>20.18</v>
      </c>
    </row>
    <row r="180" spans="2:39" s="153" customFormat="1" x14ac:dyDescent="0.3">
      <c r="B180" s="151"/>
      <c r="D180" s="111" t="s">
        <v>449</v>
      </c>
      <c r="E180" s="114">
        <f>SUM(E4:E28)</f>
        <v>7156</v>
      </c>
      <c r="F180" s="114">
        <f>SUM(F4:F28)</f>
        <v>6728</v>
      </c>
      <c r="G180" s="121">
        <f t="shared" ref="G180:G188" si="57">F180-E180</f>
        <v>-428</v>
      </c>
      <c r="H180" s="120">
        <f t="shared" ref="H180:H188" si="58">(F180/E180)-100%</f>
        <v>-5.98099496925657E-2</v>
      </c>
      <c r="I180" s="114">
        <f>SUM(I4:I28)</f>
        <v>3433</v>
      </c>
      <c r="J180" s="114">
        <f>SUM(J4:J28)</f>
        <v>2913</v>
      </c>
      <c r="K180" s="121">
        <f t="shared" ref="K180:K186" si="59">J180-I180</f>
        <v>-520</v>
      </c>
      <c r="L180" s="120">
        <f t="shared" ref="L180:L186" si="60">(J180/I180)-100%</f>
        <v>-0.15147101660355378</v>
      </c>
      <c r="M180" s="122">
        <f t="shared" ref="M180:M186" si="61">I180/E180</f>
        <v>0.47973728339854665</v>
      </c>
      <c r="N180" s="123">
        <f t="shared" ref="N180:N186" si="62">J180/F180</f>
        <v>0.43296670630202139</v>
      </c>
      <c r="O180" s="103">
        <f t="shared" ref="O180:O186" si="63">N180-M180</f>
        <v>-4.6770577096525268E-2</v>
      </c>
      <c r="P180" s="114">
        <f>SUM(P4:P28)</f>
        <v>47</v>
      </c>
      <c r="Q180" s="114">
        <f>SUM(Q4:Q28)</f>
        <v>36</v>
      </c>
      <c r="R180" s="121">
        <f t="shared" ref="R180:R186" si="64">Q180-P180</f>
        <v>-11</v>
      </c>
      <c r="S180" s="120">
        <f t="shared" ref="S180:S186" si="65">(Q180/P180)-100%</f>
        <v>-0.23404255319148937</v>
      </c>
      <c r="T180" s="114">
        <f>SUM(T4:T28)</f>
        <v>3386</v>
      </c>
      <c r="U180" s="114">
        <f>SUM(U4:U28)</f>
        <v>2877</v>
      </c>
      <c r="V180" s="121">
        <f t="shared" ref="V180:V186" si="66">U180-T180</f>
        <v>-509</v>
      </c>
      <c r="W180" s="120">
        <f t="shared" ref="W180:W186" si="67">(U180/T180)-100%</f>
        <v>-0.15032486709982285</v>
      </c>
      <c r="X180" s="114">
        <f>SUM(X4:X28)</f>
        <v>2645</v>
      </c>
      <c r="Y180" s="123">
        <f t="shared" ref="Y180:Y186" si="68">X180/T180</f>
        <v>0.78115770821027763</v>
      </c>
      <c r="Z180" s="114">
        <f>SUM(Z4:Z28)</f>
        <v>2303</v>
      </c>
      <c r="AA180" s="129">
        <f t="shared" ref="AA180:AA186" si="69">Z180/U180</f>
        <v>0.8004866180048662</v>
      </c>
      <c r="AB180" s="114">
        <f>SUM(AB4:AB28)</f>
        <v>741</v>
      </c>
      <c r="AC180" s="123">
        <f t="shared" ref="AC180:AC186" si="70">AB180/T180</f>
        <v>0.21884229178972239</v>
      </c>
      <c r="AD180" s="114">
        <f>SUM(AD4:AD28)</f>
        <v>483</v>
      </c>
      <c r="AE180" s="123">
        <f t="shared" ref="AE180:AE186" si="71">AD180/U180</f>
        <v>0.16788321167883211</v>
      </c>
      <c r="AF180" s="114">
        <f>SUM(AF4:AF28)</f>
        <v>0</v>
      </c>
      <c r="AG180" s="123">
        <f t="shared" ref="AG180:AG186" si="72">AF180/T180</f>
        <v>0</v>
      </c>
      <c r="AH180" s="114">
        <f>SUM(AH4:AH28)</f>
        <v>91</v>
      </c>
      <c r="AI180" s="123">
        <f t="shared" ref="AI180:AI186" si="73">AH180/U180</f>
        <v>3.1630170316301706E-2</v>
      </c>
      <c r="AJ180" s="114">
        <f>SUM(AJ4:AJ28)</f>
        <v>0</v>
      </c>
      <c r="AK180" s="123">
        <f t="shared" ref="AK180:AK186" si="74">AJ180/T180</f>
        <v>0</v>
      </c>
      <c r="AL180" s="114">
        <f>SUM(AL4:AL28)</f>
        <v>0</v>
      </c>
      <c r="AM180" s="123">
        <f t="shared" ref="AM180:AM186" si="75">AL180/U180</f>
        <v>0</v>
      </c>
    </row>
    <row r="181" spans="2:39" s="153" customFormat="1" x14ac:dyDescent="0.3">
      <c r="B181" s="151"/>
      <c r="D181" s="111" t="s">
        <v>74</v>
      </c>
      <c r="E181" s="114">
        <f>SUM(E29:E56)</f>
        <v>9559</v>
      </c>
      <c r="F181" s="114">
        <f>SUM(F29:F56)</f>
        <v>9118</v>
      </c>
      <c r="G181" s="121">
        <f t="shared" si="57"/>
        <v>-441</v>
      </c>
      <c r="H181" s="120">
        <f t="shared" si="58"/>
        <v>-4.6134532900931058E-2</v>
      </c>
      <c r="I181" s="114">
        <f>SUM(I29:I56)</f>
        <v>3577</v>
      </c>
      <c r="J181" s="114">
        <f>SUM(J29:J56)</f>
        <v>3215</v>
      </c>
      <c r="K181" s="121">
        <f t="shared" si="59"/>
        <v>-362</v>
      </c>
      <c r="L181" s="120">
        <f t="shared" si="60"/>
        <v>-0.10120212468549061</v>
      </c>
      <c r="M181" s="122">
        <f t="shared" si="61"/>
        <v>0.37420232241866302</v>
      </c>
      <c r="N181" s="123">
        <f t="shared" si="62"/>
        <v>0.35259925422241722</v>
      </c>
      <c r="O181" s="103">
        <f t="shared" si="63"/>
        <v>-2.16030681962458E-2</v>
      </c>
      <c r="P181" s="114">
        <f>SUM(P29:P56)</f>
        <v>47</v>
      </c>
      <c r="Q181" s="114">
        <f>SUM(Q29:Q56)</f>
        <v>28</v>
      </c>
      <c r="R181" s="121">
        <f t="shared" si="64"/>
        <v>-19</v>
      </c>
      <c r="S181" s="120">
        <f t="shared" si="65"/>
        <v>-0.4042553191489362</v>
      </c>
      <c r="T181" s="114">
        <f>SUM(T29:T56)</f>
        <v>3530</v>
      </c>
      <c r="U181" s="114">
        <f>SUM(U29:U56)</f>
        <v>3187</v>
      </c>
      <c r="V181" s="121">
        <f t="shared" si="66"/>
        <v>-343</v>
      </c>
      <c r="W181" s="120">
        <f t="shared" si="67"/>
        <v>-9.7167138810198339E-2</v>
      </c>
      <c r="X181" s="114">
        <f>SUM(X29:X56)</f>
        <v>2408</v>
      </c>
      <c r="Y181" s="123">
        <f t="shared" si="68"/>
        <v>0.68215297450424928</v>
      </c>
      <c r="Z181" s="114">
        <f>SUM(Z29:Z56)</f>
        <v>2124</v>
      </c>
      <c r="AA181" s="129">
        <f t="shared" si="69"/>
        <v>0.66645748352682777</v>
      </c>
      <c r="AB181" s="114">
        <f>SUM(AB29:AB56)</f>
        <v>1122</v>
      </c>
      <c r="AC181" s="123">
        <f t="shared" si="70"/>
        <v>0.31784702549575072</v>
      </c>
      <c r="AD181" s="114">
        <f>SUM(AD29:AD56)</f>
        <v>895</v>
      </c>
      <c r="AE181" s="123">
        <f t="shared" si="71"/>
        <v>0.28082836523376214</v>
      </c>
      <c r="AF181" s="114">
        <f>SUM(AF29:AF56)</f>
        <v>0</v>
      </c>
      <c r="AG181" s="123">
        <f t="shared" si="72"/>
        <v>0</v>
      </c>
      <c r="AH181" s="114">
        <f>SUM(AH29:AH56)</f>
        <v>122</v>
      </c>
      <c r="AI181" s="123">
        <f t="shared" si="73"/>
        <v>3.8280514590524006E-2</v>
      </c>
      <c r="AJ181" s="114">
        <f>SUM(AJ29:AJ56)</f>
        <v>0</v>
      </c>
      <c r="AK181" s="123">
        <f t="shared" si="74"/>
        <v>0</v>
      </c>
      <c r="AL181" s="114">
        <f>SUM(AL29:AL56)</f>
        <v>46</v>
      </c>
      <c r="AM181" s="123">
        <f t="shared" si="75"/>
        <v>1.4433636648886099E-2</v>
      </c>
    </row>
    <row r="182" spans="2:39" s="153" customFormat="1" x14ac:dyDescent="0.3">
      <c r="B182" s="151"/>
      <c r="D182" s="111" t="s">
        <v>124</v>
      </c>
      <c r="E182" s="114">
        <f>SUM(E57:E68)</f>
        <v>5785</v>
      </c>
      <c r="F182" s="114">
        <f>SUM(F57:F68)</f>
        <v>5447</v>
      </c>
      <c r="G182" s="121">
        <f t="shared" si="57"/>
        <v>-338</v>
      </c>
      <c r="H182" s="120">
        <f t="shared" si="58"/>
        <v>-5.8426966292134841E-2</v>
      </c>
      <c r="I182" s="114">
        <f>SUM(I57:I68)</f>
        <v>1775</v>
      </c>
      <c r="J182" s="114">
        <f>SUM(J57:J68)</f>
        <v>1616</v>
      </c>
      <c r="K182" s="121">
        <f t="shared" si="59"/>
        <v>-159</v>
      </c>
      <c r="L182" s="120">
        <f t="shared" si="60"/>
        <v>-8.9577464788732408E-2</v>
      </c>
      <c r="M182" s="122">
        <f t="shared" si="61"/>
        <v>0.30682800345721695</v>
      </c>
      <c r="N182" s="123">
        <f t="shared" si="62"/>
        <v>0.29667706994675969</v>
      </c>
      <c r="O182" s="103">
        <f t="shared" si="63"/>
        <v>-1.0150933510457261E-2</v>
      </c>
      <c r="P182" s="114">
        <f>SUM(P57:P68)</f>
        <v>28</v>
      </c>
      <c r="Q182" s="114">
        <f>SUM(Q57:Q68)</f>
        <v>24</v>
      </c>
      <c r="R182" s="121">
        <f t="shared" si="64"/>
        <v>-4</v>
      </c>
      <c r="S182" s="120">
        <f t="shared" si="65"/>
        <v>-0.1428571428571429</v>
      </c>
      <c r="T182" s="114">
        <f>SUM(T57:T68)</f>
        <v>1747</v>
      </c>
      <c r="U182" s="114">
        <f>SUM(U57:U68)</f>
        <v>1592</v>
      </c>
      <c r="V182" s="121">
        <f t="shared" si="66"/>
        <v>-155</v>
      </c>
      <c r="W182" s="120">
        <f t="shared" si="67"/>
        <v>-8.8723526044647949E-2</v>
      </c>
      <c r="X182" s="114">
        <f>SUM(X57:X68)</f>
        <v>1160</v>
      </c>
      <c r="Y182" s="123">
        <f t="shared" si="68"/>
        <v>0.66399542072123641</v>
      </c>
      <c r="Z182" s="114">
        <f>SUM(Z57:Z68)</f>
        <v>963</v>
      </c>
      <c r="AA182" s="129">
        <f t="shared" si="69"/>
        <v>0.60489949748743721</v>
      </c>
      <c r="AB182" s="114">
        <f>SUM(AB57:AB68)</f>
        <v>587</v>
      </c>
      <c r="AC182" s="123">
        <f t="shared" si="70"/>
        <v>0.33600457927876359</v>
      </c>
      <c r="AD182" s="114">
        <f>SUM(AD57:AD68)</f>
        <v>552</v>
      </c>
      <c r="AE182" s="123">
        <f t="shared" si="71"/>
        <v>0.34673366834170855</v>
      </c>
      <c r="AF182" s="114">
        <f>SUM(AF57:AF68)</f>
        <v>0</v>
      </c>
      <c r="AG182" s="123">
        <f t="shared" si="72"/>
        <v>0</v>
      </c>
      <c r="AH182" s="114">
        <f>SUM(AH57:AH68)</f>
        <v>77</v>
      </c>
      <c r="AI182" s="123">
        <f t="shared" si="73"/>
        <v>4.8366834170854273E-2</v>
      </c>
      <c r="AJ182" s="114">
        <f>SUM(AJ57:AJ68)</f>
        <v>0</v>
      </c>
      <c r="AK182" s="123">
        <f t="shared" si="74"/>
        <v>0</v>
      </c>
      <c r="AL182" s="114">
        <f>SUM(AL57:AL68)</f>
        <v>0</v>
      </c>
      <c r="AM182" s="123">
        <f t="shared" si="75"/>
        <v>0</v>
      </c>
    </row>
    <row r="183" spans="2:39" s="153" customFormat="1" x14ac:dyDescent="0.3">
      <c r="B183" s="151"/>
      <c r="D183" s="111" t="s">
        <v>160</v>
      </c>
      <c r="E183" s="114">
        <f>SUM(E69:E87)</f>
        <v>4982</v>
      </c>
      <c r="F183" s="114">
        <f>SUM(F69:F87)</f>
        <v>4768</v>
      </c>
      <c r="G183" s="121">
        <f t="shared" si="57"/>
        <v>-214</v>
      </c>
      <c r="H183" s="120">
        <f t="shared" si="58"/>
        <v>-4.2954636692091541E-2</v>
      </c>
      <c r="I183" s="114">
        <f>SUM(I69:I87)</f>
        <v>1865</v>
      </c>
      <c r="J183" s="114">
        <f>SUM(J69:J87)</f>
        <v>1889</v>
      </c>
      <c r="K183" s="121">
        <f t="shared" si="59"/>
        <v>24</v>
      </c>
      <c r="L183" s="120">
        <f t="shared" si="60"/>
        <v>1.2868632707774719E-2</v>
      </c>
      <c r="M183" s="122">
        <f t="shared" si="61"/>
        <v>0.37434765154556404</v>
      </c>
      <c r="N183" s="123">
        <f t="shared" si="62"/>
        <v>0.39618288590604028</v>
      </c>
      <c r="O183" s="103">
        <f t="shared" si="63"/>
        <v>2.1835234360476241E-2</v>
      </c>
      <c r="P183" s="114">
        <f>SUM(P69:P87)</f>
        <v>24</v>
      </c>
      <c r="Q183" s="114">
        <f>SUM(Q69:Q87)</f>
        <v>17</v>
      </c>
      <c r="R183" s="121">
        <f t="shared" si="64"/>
        <v>-7</v>
      </c>
      <c r="S183" s="120">
        <f t="shared" si="65"/>
        <v>-0.29166666666666663</v>
      </c>
      <c r="T183" s="114">
        <f>SUM(T69:T87)</f>
        <v>1841</v>
      </c>
      <c r="U183" s="114">
        <f>SUM(U69:U87)</f>
        <v>1872</v>
      </c>
      <c r="V183" s="121">
        <f t="shared" si="66"/>
        <v>31</v>
      </c>
      <c r="W183" s="120">
        <f t="shared" si="67"/>
        <v>1.6838674633351536E-2</v>
      </c>
      <c r="X183" s="114">
        <f>SUM(X69:X87)</f>
        <v>1390</v>
      </c>
      <c r="Y183" s="123">
        <f t="shared" si="68"/>
        <v>0.75502444323737095</v>
      </c>
      <c r="Z183" s="114">
        <f>SUM(Z69:Z87)</f>
        <v>1358</v>
      </c>
      <c r="AA183" s="129">
        <f t="shared" si="69"/>
        <v>0.7254273504273504</v>
      </c>
      <c r="AB183" s="114">
        <f>SUM(AB69:AB87)</f>
        <v>451</v>
      </c>
      <c r="AC183" s="123">
        <f t="shared" si="70"/>
        <v>0.244975556762629</v>
      </c>
      <c r="AD183" s="114">
        <f>SUM(AD69:AD87)</f>
        <v>446</v>
      </c>
      <c r="AE183" s="123">
        <f t="shared" si="71"/>
        <v>0.23824786324786323</v>
      </c>
      <c r="AF183" s="114">
        <f>SUM(AF69:AF87)</f>
        <v>0</v>
      </c>
      <c r="AG183" s="123">
        <f t="shared" si="72"/>
        <v>0</v>
      </c>
      <c r="AH183" s="114">
        <f>SUM(AH69:AH87)</f>
        <v>68</v>
      </c>
      <c r="AI183" s="123">
        <f t="shared" si="73"/>
        <v>3.6324786324786328E-2</v>
      </c>
      <c r="AJ183" s="114">
        <f>SUM(AJ69:AJ87)</f>
        <v>0</v>
      </c>
      <c r="AK183" s="123">
        <f t="shared" si="74"/>
        <v>0</v>
      </c>
      <c r="AL183" s="114">
        <f>SUM(AL69:AL87)</f>
        <v>0</v>
      </c>
      <c r="AM183" s="123">
        <f t="shared" si="75"/>
        <v>0</v>
      </c>
    </row>
    <row r="184" spans="2:39" s="153" customFormat="1" x14ac:dyDescent="0.3">
      <c r="B184" s="151"/>
      <c r="D184" s="111" t="s">
        <v>441</v>
      </c>
      <c r="E184" s="114">
        <f>SUM(E88:E114)</f>
        <v>11765</v>
      </c>
      <c r="F184" s="114">
        <f>SUM(F88:F114)</f>
        <v>11111</v>
      </c>
      <c r="G184" s="121">
        <f t="shared" si="57"/>
        <v>-654</v>
      </c>
      <c r="H184" s="120">
        <f t="shared" si="58"/>
        <v>-5.5588610284742934E-2</v>
      </c>
      <c r="I184" s="114">
        <f>SUM(I88:I114)</f>
        <v>4540</v>
      </c>
      <c r="J184" s="114">
        <f>SUM(J88:J114)</f>
        <v>3908</v>
      </c>
      <c r="K184" s="121">
        <f t="shared" si="59"/>
        <v>-632</v>
      </c>
      <c r="L184" s="120">
        <f t="shared" si="60"/>
        <v>-0.1392070484581498</v>
      </c>
      <c r="M184" s="122">
        <f t="shared" si="61"/>
        <v>0.3858903527411815</v>
      </c>
      <c r="N184" s="123">
        <f t="shared" si="62"/>
        <v>0.35172351723517237</v>
      </c>
      <c r="O184" s="103">
        <f t="shared" si="63"/>
        <v>-3.416683550600913E-2</v>
      </c>
      <c r="P184" s="114">
        <f>SUM(P88:P114)</f>
        <v>91</v>
      </c>
      <c r="Q184" s="114">
        <f>SUM(Q88:Q114)</f>
        <v>41</v>
      </c>
      <c r="R184" s="121">
        <f t="shared" si="64"/>
        <v>-50</v>
      </c>
      <c r="S184" s="120">
        <f t="shared" si="65"/>
        <v>-0.5494505494505495</v>
      </c>
      <c r="T184" s="114">
        <f>SUM(T88:T114)</f>
        <v>4449</v>
      </c>
      <c r="U184" s="114">
        <f>SUM(U88:U114)</f>
        <v>3867</v>
      </c>
      <c r="V184" s="121">
        <f t="shared" si="66"/>
        <v>-582</v>
      </c>
      <c r="W184" s="120">
        <f t="shared" si="67"/>
        <v>-0.13081591368846934</v>
      </c>
      <c r="X184" s="114">
        <f>SUM(X88:X114)</f>
        <v>3726</v>
      </c>
      <c r="Y184" s="123">
        <f t="shared" si="68"/>
        <v>0.83749157113958195</v>
      </c>
      <c r="Z184" s="114">
        <f>SUM(Z88:Z114)</f>
        <v>3069</v>
      </c>
      <c r="AA184" s="129">
        <f t="shared" si="69"/>
        <v>0.79363847944142751</v>
      </c>
      <c r="AB184" s="114">
        <f>SUM(AB88:AB114)</f>
        <v>723</v>
      </c>
      <c r="AC184" s="123">
        <f t="shared" si="70"/>
        <v>0.16250842886041808</v>
      </c>
      <c r="AD184" s="114">
        <f>SUM(AD88:AD114)</f>
        <v>572</v>
      </c>
      <c r="AE184" s="123">
        <f t="shared" si="71"/>
        <v>0.14791828290664599</v>
      </c>
      <c r="AF184" s="114">
        <f>SUM(AF88:AF114)</f>
        <v>0</v>
      </c>
      <c r="AG184" s="123">
        <f t="shared" si="72"/>
        <v>0</v>
      </c>
      <c r="AH184" s="114">
        <f>SUM(AH88:AH114)</f>
        <v>226</v>
      </c>
      <c r="AI184" s="123">
        <f t="shared" si="73"/>
        <v>5.8443237651926556E-2</v>
      </c>
      <c r="AJ184" s="114">
        <f>SUM(AJ88:AJ114)</f>
        <v>0</v>
      </c>
      <c r="AK184" s="123">
        <f t="shared" si="74"/>
        <v>0</v>
      </c>
      <c r="AL184" s="114">
        <f>SUM(AL88:AL114)</f>
        <v>0</v>
      </c>
      <c r="AM184" s="123">
        <f t="shared" si="75"/>
        <v>0</v>
      </c>
    </row>
    <row r="185" spans="2:39" s="153" customFormat="1" x14ac:dyDescent="0.3">
      <c r="B185" s="151"/>
      <c r="D185" s="111" t="s">
        <v>268</v>
      </c>
      <c r="E185" s="114">
        <f>SUM(E115:E142)</f>
        <v>10317</v>
      </c>
      <c r="F185" s="114">
        <f>SUM(F115:F142)</f>
        <v>9838</v>
      </c>
      <c r="G185" s="121">
        <f t="shared" si="57"/>
        <v>-479</v>
      </c>
      <c r="H185" s="120">
        <f t="shared" si="58"/>
        <v>-4.6428225259280809E-2</v>
      </c>
      <c r="I185" s="114">
        <f>SUM(I115:I142)</f>
        <v>4452</v>
      </c>
      <c r="J185" s="114">
        <f>SUM(J115:J142)</f>
        <v>4299</v>
      </c>
      <c r="K185" s="121">
        <f t="shared" si="59"/>
        <v>-153</v>
      </c>
      <c r="L185" s="120">
        <f t="shared" si="60"/>
        <v>-3.4366576819407024E-2</v>
      </c>
      <c r="M185" s="122">
        <f t="shared" si="61"/>
        <v>0.43152079092759521</v>
      </c>
      <c r="N185" s="123">
        <f t="shared" si="62"/>
        <v>0.43697906078471233</v>
      </c>
      <c r="O185" s="103">
        <f t="shared" si="63"/>
        <v>5.4582698571171151E-3</v>
      </c>
      <c r="P185" s="114">
        <f>SUM(P115:P142)</f>
        <v>60</v>
      </c>
      <c r="Q185" s="114">
        <f>SUM(Q115:Q142)</f>
        <v>52</v>
      </c>
      <c r="R185" s="121">
        <f t="shared" si="64"/>
        <v>-8</v>
      </c>
      <c r="S185" s="120">
        <f t="shared" si="65"/>
        <v>-0.1333333333333333</v>
      </c>
      <c r="T185" s="114">
        <f>SUM(T115:T142)</f>
        <v>4392</v>
      </c>
      <c r="U185" s="114">
        <f>SUM(U115:U142)</f>
        <v>4247</v>
      </c>
      <c r="V185" s="121">
        <f t="shared" si="66"/>
        <v>-145</v>
      </c>
      <c r="W185" s="120">
        <f t="shared" si="67"/>
        <v>-3.301457194899815E-2</v>
      </c>
      <c r="X185" s="114">
        <f>SUM(X115:X142)</f>
        <v>2997</v>
      </c>
      <c r="Y185" s="123">
        <f t="shared" si="68"/>
        <v>0.68237704918032782</v>
      </c>
      <c r="Z185" s="114">
        <f>SUM(Z115:Z142)</f>
        <v>3164</v>
      </c>
      <c r="AA185" s="129">
        <f t="shared" si="69"/>
        <v>0.74499646809512599</v>
      </c>
      <c r="AB185" s="114">
        <f>SUM(AB115:AB142)</f>
        <v>1395</v>
      </c>
      <c r="AC185" s="123">
        <f t="shared" si="70"/>
        <v>0.31762295081967212</v>
      </c>
      <c r="AD185" s="114">
        <f>SUM(AD115:AD142)</f>
        <v>1024</v>
      </c>
      <c r="AE185" s="123">
        <f t="shared" si="71"/>
        <v>0.24111137273369437</v>
      </c>
      <c r="AF185" s="114">
        <f>SUM(AF115:AF142)</f>
        <v>0</v>
      </c>
      <c r="AG185" s="123">
        <f t="shared" si="72"/>
        <v>0</v>
      </c>
      <c r="AH185" s="114">
        <f>SUM(AH115:AH142)</f>
        <v>59</v>
      </c>
      <c r="AI185" s="123">
        <f t="shared" si="73"/>
        <v>1.3892159171179657E-2</v>
      </c>
      <c r="AJ185" s="114">
        <f>SUM(AJ115:AJ142)</f>
        <v>0</v>
      </c>
      <c r="AK185" s="123">
        <f t="shared" si="74"/>
        <v>0</v>
      </c>
      <c r="AL185" s="114">
        <f>SUM(AL115:AL142)</f>
        <v>0</v>
      </c>
      <c r="AM185" s="123">
        <f t="shared" si="75"/>
        <v>0</v>
      </c>
    </row>
    <row r="186" spans="2:39" s="153" customFormat="1" x14ac:dyDescent="0.3">
      <c r="B186" s="151"/>
      <c r="D186" s="111" t="s">
        <v>328</v>
      </c>
      <c r="E186" s="114">
        <f>SUM(E143:E174)</f>
        <v>14379</v>
      </c>
      <c r="F186" s="114">
        <f>SUM(F143:F174)</f>
        <v>13599</v>
      </c>
      <c r="G186" s="121">
        <f t="shared" si="57"/>
        <v>-780</v>
      </c>
      <c r="H186" s="120">
        <f t="shared" si="58"/>
        <v>-5.4245775088671011E-2</v>
      </c>
      <c r="I186" s="114">
        <f>SUM(I143:I174)</f>
        <v>5742</v>
      </c>
      <c r="J186" s="114">
        <f>SUM(J143:J174)</f>
        <v>5124</v>
      </c>
      <c r="K186" s="121">
        <f t="shared" si="59"/>
        <v>-618</v>
      </c>
      <c r="L186" s="120">
        <f t="shared" si="60"/>
        <v>-0.10762800417972829</v>
      </c>
      <c r="M186" s="122">
        <f t="shared" si="61"/>
        <v>0.39933235969121633</v>
      </c>
      <c r="N186" s="123">
        <f t="shared" si="62"/>
        <v>0.37679241120670637</v>
      </c>
      <c r="O186" s="103">
        <f t="shared" si="63"/>
        <v>-2.2539948484509964E-2</v>
      </c>
      <c r="P186" s="114">
        <f>SUM(P143:P174)</f>
        <v>77</v>
      </c>
      <c r="Q186" s="114">
        <f>SUM(Q143:Q174)</f>
        <v>29</v>
      </c>
      <c r="R186" s="121">
        <f t="shared" si="64"/>
        <v>-48</v>
      </c>
      <c r="S186" s="120">
        <f t="shared" si="65"/>
        <v>-0.62337662337662336</v>
      </c>
      <c r="T186" s="114">
        <f>SUM(T143:T174)</f>
        <v>5665</v>
      </c>
      <c r="U186" s="114">
        <f>SUM(U143:U174)</f>
        <v>5095</v>
      </c>
      <c r="V186" s="121">
        <f t="shared" si="66"/>
        <v>-570</v>
      </c>
      <c r="W186" s="120">
        <f t="shared" si="67"/>
        <v>-0.1006178287731686</v>
      </c>
      <c r="X186" s="114">
        <f>SUM(X143:X174)</f>
        <v>4098</v>
      </c>
      <c r="Y186" s="123">
        <f t="shared" si="68"/>
        <v>0.72338923212709616</v>
      </c>
      <c r="Z186" s="114">
        <f>SUM(Z143:Z174)</f>
        <v>3486</v>
      </c>
      <c r="AA186" s="129">
        <f t="shared" si="69"/>
        <v>0.68420019627085382</v>
      </c>
      <c r="AB186" s="114">
        <f>SUM(AB143:AB174)</f>
        <v>1567</v>
      </c>
      <c r="AC186" s="123">
        <f t="shared" si="70"/>
        <v>0.27661076787290378</v>
      </c>
      <c r="AD186" s="114">
        <f>SUM(AD143:AD174)</f>
        <v>1289</v>
      </c>
      <c r="AE186" s="123">
        <f t="shared" si="71"/>
        <v>0.25299313052011774</v>
      </c>
      <c r="AF186" s="114">
        <f>SUM(AF143:AF174)</f>
        <v>0</v>
      </c>
      <c r="AG186" s="123">
        <f t="shared" si="72"/>
        <v>0</v>
      </c>
      <c r="AH186" s="114">
        <f>SUM(AH143:AH174)</f>
        <v>224</v>
      </c>
      <c r="AI186" s="123">
        <f t="shared" si="73"/>
        <v>4.396467124631992E-2</v>
      </c>
      <c r="AJ186" s="114">
        <f>SUM(AJ143:AJ174)</f>
        <v>0</v>
      </c>
      <c r="AK186" s="123">
        <f t="shared" si="74"/>
        <v>0</v>
      </c>
      <c r="AL186" s="114">
        <f>SUM(AL143:AL174)</f>
        <v>96</v>
      </c>
      <c r="AM186" s="123">
        <f t="shared" si="75"/>
        <v>1.8842001962708538E-2</v>
      </c>
    </row>
    <row r="187" spans="2:39" s="153" customFormat="1" x14ac:dyDescent="0.3"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</row>
    <row r="188" spans="2:39" s="153" customFormat="1" ht="13.5" customHeight="1" x14ac:dyDescent="0.25">
      <c r="E188" s="154">
        <f>SUM(E180:E186)</f>
        <v>63943</v>
      </c>
      <c r="F188" s="154">
        <f>SUM(F180:F186)</f>
        <v>60609</v>
      </c>
      <c r="G188" s="157">
        <f t="shared" si="57"/>
        <v>-3334</v>
      </c>
      <c r="H188" s="156">
        <f t="shared" si="58"/>
        <v>-5.2140187354362433E-2</v>
      </c>
      <c r="I188" s="154">
        <f>SUM(I180:I186)</f>
        <v>25384</v>
      </c>
      <c r="J188" s="154">
        <f>SUM(J180:J186)</f>
        <v>22964</v>
      </c>
      <c r="K188" s="157">
        <f>J188-I188</f>
        <v>-2420</v>
      </c>
      <c r="L188" s="156">
        <f>(J188/I188)-100%</f>
        <v>-9.5335644500472716E-2</v>
      </c>
      <c r="M188" s="155">
        <f>I188/E188</f>
        <v>0.39697855902913531</v>
      </c>
      <c r="N188" s="155">
        <f>J188/F188</f>
        <v>0.37888762395023839</v>
      </c>
      <c r="O188" s="156">
        <f>N188-M188</f>
        <v>-1.8090935078896919E-2</v>
      </c>
      <c r="P188" s="154">
        <f>SUM(P180:P186)</f>
        <v>374</v>
      </c>
      <c r="Q188" s="154">
        <f>SUM(Q180:Q186)</f>
        <v>227</v>
      </c>
      <c r="R188" s="157">
        <f>Q188-P188</f>
        <v>-147</v>
      </c>
      <c r="S188" s="156">
        <f>(Q188/P188)-100%</f>
        <v>-0.39304812834224601</v>
      </c>
      <c r="T188" s="154">
        <f>SUM(T180:T186)</f>
        <v>25010</v>
      </c>
      <c r="U188" s="154">
        <f>SUM(U180:U186)</f>
        <v>22737</v>
      </c>
      <c r="V188" s="157">
        <f>U188-T188</f>
        <v>-2273</v>
      </c>
      <c r="W188" s="156">
        <f>(U188/T188)-100%</f>
        <v>-9.0883646541383478E-2</v>
      </c>
      <c r="X188" s="154">
        <f>SUM(X180:X186)</f>
        <v>18424</v>
      </c>
      <c r="Y188" s="155">
        <f>X188/T188</f>
        <v>0.73666533386645339</v>
      </c>
      <c r="Z188" s="154">
        <f>SUM(Z180:Z186)</f>
        <v>16467</v>
      </c>
      <c r="AA188" s="155">
        <f>Z188/U188</f>
        <v>0.72423802612481858</v>
      </c>
      <c r="AB188" s="154">
        <f>SUM(AB180:AB186)</f>
        <v>6586</v>
      </c>
      <c r="AC188" s="155">
        <f>AB188/T188</f>
        <v>0.26333466613354656</v>
      </c>
      <c r="AD188" s="154">
        <f>SUM(AD180:AD186)</f>
        <v>5261</v>
      </c>
      <c r="AE188" s="155">
        <f>AD188/U188</f>
        <v>0.23138496723402383</v>
      </c>
      <c r="AF188" s="154">
        <f>SUM(AF180:AF186)</f>
        <v>0</v>
      </c>
      <c r="AG188" s="155">
        <f>AF188/T188</f>
        <v>0</v>
      </c>
      <c r="AH188" s="154">
        <f>SUM(AH180:AH186)</f>
        <v>867</v>
      </c>
      <c r="AI188" s="155">
        <f>AH188/U188</f>
        <v>3.8131679641113601E-2</v>
      </c>
      <c r="AJ188" s="154">
        <f>SUM(AJ180:AJ186)</f>
        <v>0</v>
      </c>
      <c r="AK188" s="155">
        <f>AJ188/T188</f>
        <v>0</v>
      </c>
      <c r="AL188" s="154">
        <f>SUM(AL180:AL186)</f>
        <v>142</v>
      </c>
      <c r="AM188" s="155">
        <f>AL188/U188</f>
        <v>6.2453270000439815E-3</v>
      </c>
    </row>
    <row r="189" spans="2:39" s="153" customFormat="1" ht="13.5" customHeight="1" x14ac:dyDescent="0.25">
      <c r="E189" s="154"/>
      <c r="F189" s="154"/>
      <c r="G189" s="157"/>
      <c r="H189" s="156"/>
      <c r="I189" s="154"/>
      <c r="J189" s="154"/>
      <c r="K189" s="157"/>
      <c r="L189" s="156"/>
      <c r="M189" s="155"/>
      <c r="N189" s="155"/>
      <c r="O189" s="156"/>
      <c r="P189" s="154"/>
      <c r="Q189" s="154"/>
      <c r="R189" s="157"/>
      <c r="S189" s="156"/>
      <c r="T189" s="154"/>
      <c r="U189" s="154"/>
      <c r="V189" s="157"/>
      <c r="W189" s="156"/>
      <c r="X189" s="154"/>
      <c r="Y189" s="155"/>
      <c r="Z189" s="154"/>
      <c r="AA189" s="155"/>
      <c r="AB189" s="154"/>
      <c r="AC189" s="155"/>
      <c r="AD189" s="154"/>
      <c r="AE189" s="155"/>
      <c r="AF189" s="154"/>
      <c r="AG189" s="155"/>
      <c r="AH189" s="154"/>
      <c r="AI189" s="155"/>
      <c r="AJ189" s="154"/>
      <c r="AK189" s="155"/>
      <c r="AL189" s="154"/>
      <c r="AM189" s="155"/>
    </row>
    <row r="190" spans="2:39" s="153" customFormat="1" x14ac:dyDescent="0.3">
      <c r="D190" s="292" t="s">
        <v>454</v>
      </c>
      <c r="E190" s="277"/>
      <c r="F190" s="276"/>
      <c r="G190" s="276"/>
      <c r="H190" s="278"/>
      <c r="I190" s="277" t="s">
        <v>384</v>
      </c>
      <c r="J190" s="276"/>
      <c r="K190" s="276"/>
      <c r="L190" s="278"/>
      <c r="M190" s="277"/>
      <c r="N190" s="276"/>
      <c r="O190" s="276"/>
      <c r="P190" s="277" t="s">
        <v>385</v>
      </c>
      <c r="Q190" s="276"/>
      <c r="R190" s="276"/>
      <c r="S190" s="278"/>
      <c r="T190" s="275" t="s">
        <v>386</v>
      </c>
      <c r="U190" s="276"/>
      <c r="V190" s="276"/>
      <c r="W190" s="279"/>
      <c r="X190" s="277" t="s">
        <v>354</v>
      </c>
      <c r="Y190" s="276"/>
      <c r="Z190" s="276"/>
      <c r="AA190" s="278"/>
      <c r="AB190" s="275" t="s">
        <v>353</v>
      </c>
      <c r="AC190" s="276"/>
      <c r="AD190" s="276"/>
      <c r="AE190" s="279"/>
      <c r="AF190" s="277" t="s">
        <v>463</v>
      </c>
      <c r="AG190" s="276"/>
      <c r="AH190" s="276"/>
      <c r="AI190" s="278"/>
      <c r="AJ190" s="275" t="s">
        <v>355</v>
      </c>
      <c r="AK190" s="276"/>
      <c r="AL190" s="276"/>
      <c r="AM190" s="276"/>
    </row>
    <row r="191" spans="2:39" s="153" customFormat="1" ht="13.5" x14ac:dyDescent="0.25">
      <c r="D191" s="293"/>
      <c r="E191" s="124"/>
      <c r="F191" s="125"/>
      <c r="G191" s="125"/>
      <c r="H191" s="126"/>
      <c r="I191" s="179">
        <v>2013</v>
      </c>
      <c r="J191" s="180">
        <v>2018</v>
      </c>
      <c r="K191" s="125"/>
      <c r="L191" s="126"/>
      <c r="M191" s="124"/>
      <c r="N191" s="125"/>
      <c r="O191" s="125"/>
      <c r="P191" s="179">
        <v>2013</v>
      </c>
      <c r="Q191" s="180">
        <v>2018</v>
      </c>
      <c r="R191" s="125"/>
      <c r="S191" s="126"/>
      <c r="T191" s="179">
        <v>20113</v>
      </c>
      <c r="U191" s="180">
        <v>2018</v>
      </c>
      <c r="V191" s="125"/>
      <c r="W191" s="127"/>
      <c r="X191" s="179">
        <v>2013</v>
      </c>
      <c r="Y191" s="125"/>
      <c r="Z191" s="180">
        <v>2018</v>
      </c>
      <c r="AA191" s="126"/>
      <c r="AB191" s="179">
        <v>2013</v>
      </c>
      <c r="AC191" s="125"/>
      <c r="AD191" s="180">
        <v>2018</v>
      </c>
      <c r="AE191" s="126"/>
      <c r="AF191" s="179">
        <v>2013</v>
      </c>
      <c r="AG191" s="125"/>
      <c r="AH191" s="180">
        <v>2018</v>
      </c>
      <c r="AI191" s="126"/>
      <c r="AJ191" s="179">
        <v>2013</v>
      </c>
      <c r="AK191" s="125"/>
      <c r="AL191" s="180">
        <v>2018</v>
      </c>
      <c r="AM191" s="126"/>
    </row>
    <row r="192" spans="2:39" s="153" customFormat="1" x14ac:dyDescent="0.3">
      <c r="B192" s="151"/>
      <c r="D192" s="111" t="s">
        <v>449</v>
      </c>
      <c r="E192" s="114"/>
      <c r="F192" s="114"/>
      <c r="G192" s="121"/>
      <c r="H192" s="120"/>
      <c r="I192" s="114">
        <v>240</v>
      </c>
      <c r="J192" s="114">
        <f>Wahlkarten!C6</f>
        <v>0</v>
      </c>
      <c r="K192" s="121"/>
      <c r="L192" s="120"/>
      <c r="M192" s="122"/>
      <c r="N192" s="123"/>
      <c r="O192" s="103"/>
      <c r="P192" s="114">
        <v>4</v>
      </c>
      <c r="Q192" s="114">
        <f>Wahlkarten!D6</f>
        <v>0</v>
      </c>
      <c r="R192" s="121"/>
      <c r="S192" s="120"/>
      <c r="T192" s="114">
        <v>236</v>
      </c>
      <c r="U192" s="114">
        <f>Wahlkarten!E6</f>
        <v>0</v>
      </c>
      <c r="V192" s="121"/>
      <c r="W192" s="120"/>
      <c r="X192" s="114">
        <v>125</v>
      </c>
      <c r="Y192" s="123"/>
      <c r="Z192" s="114">
        <f>Wahlkarten!F6</f>
        <v>0</v>
      </c>
      <c r="AA192" s="129"/>
      <c r="AB192" s="114">
        <v>111</v>
      </c>
      <c r="AC192" s="123"/>
      <c r="AD192" s="114">
        <f>Wahlkarten!G6</f>
        <v>0</v>
      </c>
      <c r="AE192" s="123"/>
      <c r="AF192" s="114">
        <v>0</v>
      </c>
      <c r="AG192" s="123"/>
      <c r="AH192" s="114">
        <f>Wahlkarten!H6</f>
        <v>0</v>
      </c>
      <c r="AI192" s="123"/>
      <c r="AJ192" s="114">
        <v>0</v>
      </c>
      <c r="AK192" s="123"/>
      <c r="AL192" s="114">
        <f>Wahlkarten!I6</f>
        <v>0</v>
      </c>
      <c r="AM192" s="123"/>
    </row>
    <row r="193" spans="2:39" s="153" customFormat="1" x14ac:dyDescent="0.3">
      <c r="B193" s="151"/>
      <c r="D193" s="111" t="s">
        <v>74</v>
      </c>
      <c r="E193" s="114"/>
      <c r="F193" s="114"/>
      <c r="G193" s="121"/>
      <c r="H193" s="120"/>
      <c r="I193" s="114">
        <v>177</v>
      </c>
      <c r="J193" s="114">
        <f>Wahlkarten!C7</f>
        <v>0</v>
      </c>
      <c r="K193" s="121"/>
      <c r="L193" s="120"/>
      <c r="M193" s="122"/>
      <c r="N193" s="123"/>
      <c r="O193" s="103"/>
      <c r="P193" s="114">
        <v>3</v>
      </c>
      <c r="Q193" s="114">
        <f>Wahlkarten!D7</f>
        <v>0</v>
      </c>
      <c r="R193" s="121"/>
      <c r="S193" s="120"/>
      <c r="T193" s="114">
        <v>174</v>
      </c>
      <c r="U193" s="114">
        <f>Wahlkarten!E7</f>
        <v>0</v>
      </c>
      <c r="V193" s="121"/>
      <c r="W193" s="120"/>
      <c r="X193" s="114">
        <v>111</v>
      </c>
      <c r="Y193" s="123"/>
      <c r="Z193" s="114">
        <f>Wahlkarten!F7</f>
        <v>0</v>
      </c>
      <c r="AA193" s="129"/>
      <c r="AB193" s="114">
        <v>63</v>
      </c>
      <c r="AC193" s="123"/>
      <c r="AD193" s="114">
        <f>Wahlkarten!G7</f>
        <v>0</v>
      </c>
      <c r="AE193" s="123"/>
      <c r="AF193" s="114">
        <v>0</v>
      </c>
      <c r="AG193" s="123"/>
      <c r="AH193" s="114">
        <f>Wahlkarten!H7</f>
        <v>0</v>
      </c>
      <c r="AI193" s="123"/>
      <c r="AJ193" s="114">
        <v>0</v>
      </c>
      <c r="AK193" s="123"/>
      <c r="AL193" s="114">
        <f>Wahlkarten!I7</f>
        <v>0</v>
      </c>
      <c r="AM193" s="123"/>
    </row>
    <row r="194" spans="2:39" s="153" customFormat="1" x14ac:dyDescent="0.3">
      <c r="B194" s="151"/>
      <c r="D194" s="111" t="s">
        <v>124</v>
      </c>
      <c r="E194" s="114"/>
      <c r="F194" s="114"/>
      <c r="G194" s="121"/>
      <c r="H194" s="120"/>
      <c r="I194" s="114">
        <v>142</v>
      </c>
      <c r="J194" s="114">
        <f>Wahlkarten!C8</f>
        <v>0</v>
      </c>
      <c r="K194" s="121"/>
      <c r="L194" s="120"/>
      <c r="M194" s="122"/>
      <c r="N194" s="123"/>
      <c r="O194" s="103"/>
      <c r="P194" s="114">
        <v>0</v>
      </c>
      <c r="Q194" s="114">
        <f>Wahlkarten!D8</f>
        <v>0</v>
      </c>
      <c r="R194" s="121"/>
      <c r="S194" s="120"/>
      <c r="T194" s="114">
        <v>142</v>
      </c>
      <c r="U194" s="114">
        <f>Wahlkarten!E8</f>
        <v>0</v>
      </c>
      <c r="V194" s="121"/>
      <c r="W194" s="120"/>
      <c r="X194" s="114">
        <v>65</v>
      </c>
      <c r="Y194" s="123"/>
      <c r="Z194" s="114">
        <f>Wahlkarten!F8</f>
        <v>0</v>
      </c>
      <c r="AA194" s="129"/>
      <c r="AB194" s="114">
        <v>77</v>
      </c>
      <c r="AC194" s="123"/>
      <c r="AD194" s="114">
        <f>Wahlkarten!G8</f>
        <v>0</v>
      </c>
      <c r="AE194" s="123"/>
      <c r="AF194" s="114">
        <v>0</v>
      </c>
      <c r="AG194" s="123"/>
      <c r="AH194" s="114">
        <f>Wahlkarten!H8</f>
        <v>0</v>
      </c>
      <c r="AI194" s="123"/>
      <c r="AJ194" s="114">
        <v>0</v>
      </c>
      <c r="AK194" s="123"/>
      <c r="AL194" s="114">
        <f>Wahlkarten!I8</f>
        <v>0</v>
      </c>
      <c r="AM194" s="123"/>
    </row>
    <row r="195" spans="2:39" s="153" customFormat="1" x14ac:dyDescent="0.3">
      <c r="B195" s="151"/>
      <c r="D195" s="111" t="s">
        <v>160</v>
      </c>
      <c r="E195" s="114"/>
      <c r="F195" s="114"/>
      <c r="G195" s="121"/>
      <c r="H195" s="120"/>
      <c r="I195" s="114">
        <v>52</v>
      </c>
      <c r="J195" s="114">
        <f>Wahlkarten!C9</f>
        <v>0</v>
      </c>
      <c r="K195" s="121"/>
      <c r="L195" s="120"/>
      <c r="M195" s="122"/>
      <c r="N195" s="123"/>
      <c r="O195" s="103"/>
      <c r="P195" s="114">
        <v>0</v>
      </c>
      <c r="Q195" s="114">
        <f>Wahlkarten!D9</f>
        <v>0</v>
      </c>
      <c r="R195" s="121"/>
      <c r="S195" s="120"/>
      <c r="T195" s="114">
        <v>52</v>
      </c>
      <c r="U195" s="114">
        <f>Wahlkarten!E9</f>
        <v>0</v>
      </c>
      <c r="V195" s="121"/>
      <c r="W195" s="120"/>
      <c r="X195" s="114">
        <v>39</v>
      </c>
      <c r="Y195" s="123"/>
      <c r="Z195" s="114">
        <f>Wahlkarten!F9</f>
        <v>0</v>
      </c>
      <c r="AA195" s="129"/>
      <c r="AB195" s="114">
        <v>13</v>
      </c>
      <c r="AC195" s="123"/>
      <c r="AD195" s="114">
        <f>Wahlkarten!G9</f>
        <v>0</v>
      </c>
      <c r="AE195" s="123"/>
      <c r="AF195" s="114">
        <v>0</v>
      </c>
      <c r="AG195" s="123"/>
      <c r="AH195" s="114">
        <f>Wahlkarten!H9</f>
        <v>0</v>
      </c>
      <c r="AI195" s="123"/>
      <c r="AJ195" s="114">
        <v>0</v>
      </c>
      <c r="AK195" s="123"/>
      <c r="AL195" s="114">
        <f>Wahlkarten!I9</f>
        <v>0</v>
      </c>
      <c r="AM195" s="123"/>
    </row>
    <row r="196" spans="2:39" s="153" customFormat="1" x14ac:dyDescent="0.3">
      <c r="B196" s="151"/>
      <c r="D196" s="111" t="s">
        <v>441</v>
      </c>
      <c r="E196" s="114"/>
      <c r="F196" s="114"/>
      <c r="G196" s="121"/>
      <c r="H196" s="120"/>
      <c r="I196" s="114">
        <v>167</v>
      </c>
      <c r="J196" s="114">
        <f>Wahlkarten!C10</f>
        <v>0</v>
      </c>
      <c r="K196" s="121"/>
      <c r="L196" s="120"/>
      <c r="M196" s="122"/>
      <c r="N196" s="123"/>
      <c r="O196" s="103"/>
      <c r="P196" s="114">
        <v>1</v>
      </c>
      <c r="Q196" s="114">
        <f>Wahlkarten!D10</f>
        <v>0</v>
      </c>
      <c r="R196" s="121"/>
      <c r="S196" s="120"/>
      <c r="T196" s="114">
        <v>166</v>
      </c>
      <c r="U196" s="114">
        <f>Wahlkarten!E10</f>
        <v>0</v>
      </c>
      <c r="V196" s="121"/>
      <c r="W196" s="120"/>
      <c r="X196" s="114">
        <v>128</v>
      </c>
      <c r="Y196" s="123"/>
      <c r="Z196" s="114">
        <f>Wahlkarten!F10</f>
        <v>0</v>
      </c>
      <c r="AA196" s="129"/>
      <c r="AB196" s="114">
        <v>38</v>
      </c>
      <c r="AC196" s="123"/>
      <c r="AD196" s="114">
        <f>Wahlkarten!G10</f>
        <v>0</v>
      </c>
      <c r="AE196" s="123"/>
      <c r="AF196" s="114">
        <v>0</v>
      </c>
      <c r="AG196" s="123"/>
      <c r="AH196" s="114">
        <f>Wahlkarten!H10</f>
        <v>0</v>
      </c>
      <c r="AI196" s="123"/>
      <c r="AJ196" s="114">
        <v>0</v>
      </c>
      <c r="AK196" s="123"/>
      <c r="AL196" s="114">
        <f>Wahlkarten!I10</f>
        <v>0</v>
      </c>
      <c r="AM196" s="123"/>
    </row>
    <row r="197" spans="2:39" s="153" customFormat="1" x14ac:dyDescent="0.3">
      <c r="B197" s="151"/>
      <c r="D197" s="111" t="s">
        <v>268</v>
      </c>
      <c r="E197" s="114"/>
      <c r="F197" s="114"/>
      <c r="G197" s="121"/>
      <c r="H197" s="120"/>
      <c r="I197" s="114">
        <v>136</v>
      </c>
      <c r="J197" s="114">
        <f>Wahlkarten!C11</f>
        <v>0</v>
      </c>
      <c r="K197" s="121"/>
      <c r="L197" s="120"/>
      <c r="M197" s="122"/>
      <c r="N197" s="123"/>
      <c r="O197" s="103"/>
      <c r="P197" s="114">
        <v>1</v>
      </c>
      <c r="Q197" s="114">
        <f>Wahlkarten!D11</f>
        <v>0</v>
      </c>
      <c r="R197" s="121"/>
      <c r="S197" s="120"/>
      <c r="T197" s="114">
        <v>135</v>
      </c>
      <c r="U197" s="114">
        <f>Wahlkarten!E11</f>
        <v>0</v>
      </c>
      <c r="V197" s="121"/>
      <c r="W197" s="120"/>
      <c r="X197" s="114">
        <v>79</v>
      </c>
      <c r="Y197" s="123"/>
      <c r="Z197" s="114">
        <f>Wahlkarten!F11</f>
        <v>0</v>
      </c>
      <c r="AA197" s="129"/>
      <c r="AB197" s="114">
        <v>56</v>
      </c>
      <c r="AC197" s="123"/>
      <c r="AD197" s="114">
        <f>Wahlkarten!G11</f>
        <v>0</v>
      </c>
      <c r="AE197" s="123"/>
      <c r="AF197" s="114">
        <v>0</v>
      </c>
      <c r="AG197" s="123"/>
      <c r="AH197" s="114">
        <f>Wahlkarten!H11</f>
        <v>0</v>
      </c>
      <c r="AI197" s="123"/>
      <c r="AJ197" s="114">
        <v>0</v>
      </c>
      <c r="AK197" s="123"/>
      <c r="AL197" s="114">
        <f>Wahlkarten!I11</f>
        <v>0</v>
      </c>
      <c r="AM197" s="123"/>
    </row>
    <row r="198" spans="2:39" s="153" customFormat="1" x14ac:dyDescent="0.3">
      <c r="B198" s="151"/>
      <c r="D198" s="111" t="s">
        <v>328</v>
      </c>
      <c r="E198" s="114"/>
      <c r="F198" s="114"/>
      <c r="G198" s="121"/>
      <c r="H198" s="120"/>
      <c r="I198" s="114">
        <v>327</v>
      </c>
      <c r="J198" s="114">
        <f>Wahlkarten!C12</f>
        <v>0</v>
      </c>
      <c r="K198" s="121"/>
      <c r="L198" s="120"/>
      <c r="M198" s="122"/>
      <c r="N198" s="123"/>
      <c r="O198" s="103"/>
      <c r="P198" s="114">
        <v>3</v>
      </c>
      <c r="Q198" s="114">
        <f>Wahlkarten!D12</f>
        <v>0</v>
      </c>
      <c r="R198" s="121"/>
      <c r="S198" s="120"/>
      <c r="T198" s="114">
        <v>324</v>
      </c>
      <c r="U198" s="114">
        <f>Wahlkarten!E12</f>
        <v>0</v>
      </c>
      <c r="V198" s="121"/>
      <c r="W198" s="120"/>
      <c r="X198" s="114">
        <v>252</v>
      </c>
      <c r="Y198" s="123"/>
      <c r="Z198" s="114">
        <f>Wahlkarten!F12</f>
        <v>0</v>
      </c>
      <c r="AA198" s="129"/>
      <c r="AB198" s="114">
        <v>72</v>
      </c>
      <c r="AC198" s="123"/>
      <c r="AD198" s="114">
        <f>Wahlkarten!G12</f>
        <v>0</v>
      </c>
      <c r="AE198" s="123"/>
      <c r="AF198" s="114">
        <v>0</v>
      </c>
      <c r="AG198" s="123"/>
      <c r="AH198" s="114">
        <f>Wahlkarten!H12</f>
        <v>0</v>
      </c>
      <c r="AI198" s="123"/>
      <c r="AJ198" s="114">
        <v>0</v>
      </c>
      <c r="AK198" s="123"/>
      <c r="AL198" s="114">
        <f>Wahlkarten!I12</f>
        <v>0</v>
      </c>
      <c r="AM198" s="123"/>
    </row>
    <row r="199" spans="2:39" s="153" customFormat="1" ht="12.75" customHeight="1" x14ac:dyDescent="0.3">
      <c r="B199" s="151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</row>
    <row r="200" spans="2:39" s="153" customFormat="1" x14ac:dyDescent="0.3">
      <c r="B200" s="151"/>
      <c r="E200" s="154"/>
      <c r="F200" s="154"/>
      <c r="G200" s="157"/>
      <c r="H200" s="156"/>
      <c r="I200" s="154">
        <f>SUM(I192:I198)</f>
        <v>1241</v>
      </c>
      <c r="J200" s="154">
        <f>SUM(J192:J198)</f>
        <v>0</v>
      </c>
      <c r="K200" s="157"/>
      <c r="L200" s="156"/>
      <c r="M200" s="155"/>
      <c r="N200" s="155"/>
      <c r="O200" s="156"/>
      <c r="P200" s="154">
        <f>SUM(P192:P198)</f>
        <v>12</v>
      </c>
      <c r="Q200" s="154">
        <f>SUM(Q192:Q198)</f>
        <v>0</v>
      </c>
      <c r="R200" s="157"/>
      <c r="S200" s="156"/>
      <c r="T200" s="154">
        <f>SUM(T192:T198)</f>
        <v>1229</v>
      </c>
      <c r="U200" s="154">
        <f>SUM(U192:U198)</f>
        <v>0</v>
      </c>
      <c r="V200" s="157"/>
      <c r="W200" s="156"/>
      <c r="X200" s="154">
        <f>SUM(X192:X198)</f>
        <v>799</v>
      </c>
      <c r="Y200" s="154"/>
      <c r="Z200" s="154">
        <f>SUM(Z192:Z198)</f>
        <v>0</v>
      </c>
      <c r="AA200" s="155"/>
      <c r="AB200" s="154">
        <f>SUM(AB192:AB198)</f>
        <v>430</v>
      </c>
      <c r="AC200" s="155"/>
      <c r="AD200" s="154">
        <f>SUM(AD192:AD198)</f>
        <v>0</v>
      </c>
      <c r="AE200" s="155"/>
      <c r="AF200" s="154">
        <f>SUM(AF192:AF198)</f>
        <v>0</v>
      </c>
      <c r="AG200" s="155"/>
      <c r="AH200" s="154">
        <f>SUM(AH192:AH198)</f>
        <v>0</v>
      </c>
      <c r="AI200" s="155"/>
      <c r="AJ200" s="154">
        <f>SUM(AJ192:AJ198)</f>
        <v>0</v>
      </c>
      <c r="AK200" s="155"/>
      <c r="AL200" s="154">
        <f>SUM(AL192:AL198)</f>
        <v>0</v>
      </c>
      <c r="AM200" s="155"/>
    </row>
    <row r="201" spans="2:39" s="153" customFormat="1" ht="12.75" x14ac:dyDescent="0.25">
      <c r="E201" s="154"/>
      <c r="F201" s="154"/>
      <c r="G201" s="157"/>
      <c r="H201" s="156"/>
      <c r="I201" s="154"/>
      <c r="J201" s="154"/>
      <c r="K201" s="157"/>
      <c r="L201" s="156"/>
      <c r="M201" s="155"/>
      <c r="N201" s="155"/>
      <c r="O201" s="156"/>
      <c r="P201" s="154"/>
      <c r="Q201" s="154"/>
      <c r="R201" s="157"/>
      <c r="S201" s="156"/>
      <c r="T201" s="154"/>
      <c r="U201" s="154"/>
      <c r="V201" s="157"/>
      <c r="W201" s="156"/>
      <c r="X201" s="154"/>
      <c r="Y201" s="155"/>
      <c r="Z201" s="154"/>
      <c r="AA201" s="155"/>
      <c r="AB201" s="154"/>
      <c r="AC201" s="155"/>
      <c r="AD201" s="154"/>
      <c r="AE201" s="155"/>
      <c r="AF201" s="154"/>
      <c r="AG201" s="155"/>
      <c r="AH201" s="154"/>
      <c r="AI201" s="155"/>
      <c r="AJ201" s="154"/>
      <c r="AK201" s="155"/>
      <c r="AL201" s="154"/>
      <c r="AM201" s="155"/>
    </row>
    <row r="202" spans="2:39" s="112" customFormat="1" x14ac:dyDescent="0.3">
      <c r="B202" s="291"/>
      <c r="C202" s="291"/>
      <c r="D202" s="285" t="s">
        <v>455</v>
      </c>
      <c r="E202" s="277" t="s">
        <v>383</v>
      </c>
      <c r="F202" s="276"/>
      <c r="G202" s="276"/>
      <c r="H202" s="278"/>
      <c r="I202" s="277" t="s">
        <v>384</v>
      </c>
      <c r="J202" s="276"/>
      <c r="K202" s="276"/>
      <c r="L202" s="278"/>
      <c r="M202" s="277" t="s">
        <v>390</v>
      </c>
      <c r="N202" s="276"/>
      <c r="O202" s="276"/>
      <c r="P202" s="277" t="s">
        <v>385</v>
      </c>
      <c r="Q202" s="276"/>
      <c r="R202" s="276"/>
      <c r="S202" s="278"/>
      <c r="T202" s="275" t="s">
        <v>386</v>
      </c>
      <c r="U202" s="276"/>
      <c r="V202" s="276"/>
      <c r="W202" s="279"/>
      <c r="X202" s="277" t="s">
        <v>354</v>
      </c>
      <c r="Y202" s="276"/>
      <c r="Z202" s="276"/>
      <c r="AA202" s="278"/>
      <c r="AB202" s="275" t="s">
        <v>353</v>
      </c>
      <c r="AC202" s="276"/>
      <c r="AD202" s="276"/>
      <c r="AE202" s="279"/>
      <c r="AF202" s="277" t="s">
        <v>463</v>
      </c>
      <c r="AG202" s="276"/>
      <c r="AH202" s="276"/>
      <c r="AI202" s="278"/>
      <c r="AJ202" s="275" t="s">
        <v>355</v>
      </c>
      <c r="AK202" s="276"/>
      <c r="AL202" s="276"/>
      <c r="AM202" s="276"/>
    </row>
    <row r="203" spans="2:39" s="128" customFormat="1" x14ac:dyDescent="0.3">
      <c r="B203" s="291"/>
      <c r="C203" s="291"/>
      <c r="D203" s="286"/>
      <c r="E203" s="179">
        <v>2013</v>
      </c>
      <c r="F203" s="180">
        <v>2018</v>
      </c>
      <c r="G203" s="125" t="s">
        <v>445</v>
      </c>
      <c r="H203" s="126" t="s">
        <v>450</v>
      </c>
      <c r="I203" s="179">
        <v>2013</v>
      </c>
      <c r="J203" s="180">
        <v>2018</v>
      </c>
      <c r="K203" s="125" t="s">
        <v>445</v>
      </c>
      <c r="L203" s="126" t="s">
        <v>450</v>
      </c>
      <c r="M203" s="179">
        <v>2013</v>
      </c>
      <c r="N203" s="180">
        <v>2018</v>
      </c>
      <c r="O203" s="125" t="s">
        <v>445</v>
      </c>
      <c r="P203" s="179">
        <v>2013</v>
      </c>
      <c r="Q203" s="180">
        <v>2018</v>
      </c>
      <c r="R203" s="125"/>
      <c r="S203" s="126"/>
      <c r="T203" s="179">
        <v>2013</v>
      </c>
      <c r="U203" s="180">
        <v>2018</v>
      </c>
      <c r="V203" s="125"/>
      <c r="W203" s="127"/>
      <c r="X203" s="179">
        <v>2013</v>
      </c>
      <c r="Y203" s="181">
        <v>20.13</v>
      </c>
      <c r="Z203" s="180">
        <v>2018</v>
      </c>
      <c r="AA203" s="183">
        <v>20.18</v>
      </c>
      <c r="AB203" s="179">
        <v>2013</v>
      </c>
      <c r="AC203" s="181">
        <v>20.13</v>
      </c>
      <c r="AD203" s="180">
        <v>2018</v>
      </c>
      <c r="AE203" s="183">
        <v>20.18</v>
      </c>
      <c r="AF203" s="179">
        <v>2013</v>
      </c>
      <c r="AG203" s="181">
        <v>20.13</v>
      </c>
      <c r="AH203" s="180">
        <v>2018</v>
      </c>
      <c r="AI203" s="183">
        <v>20.18</v>
      </c>
      <c r="AJ203" s="179">
        <v>2013</v>
      </c>
      <c r="AK203" s="181">
        <v>20.13</v>
      </c>
      <c r="AL203" s="180">
        <v>2018</v>
      </c>
      <c r="AM203" s="183">
        <v>20.18</v>
      </c>
    </row>
    <row r="204" spans="2:39" x14ac:dyDescent="0.3">
      <c r="B204" s="151"/>
      <c r="C204" s="152"/>
      <c r="D204" s="111" t="s">
        <v>449</v>
      </c>
      <c r="E204" s="114">
        <f>E180</f>
        <v>7156</v>
      </c>
      <c r="F204" s="114">
        <f>F180</f>
        <v>6728</v>
      </c>
      <c r="G204" s="121">
        <f t="shared" ref="G204:G212" si="76">F204-E204</f>
        <v>-428</v>
      </c>
      <c r="H204" s="120">
        <f t="shared" ref="H204:H212" si="77">(F204/E204)-100%</f>
        <v>-5.98099496925657E-2</v>
      </c>
      <c r="I204" s="114">
        <f>I180+I192</f>
        <v>3673</v>
      </c>
      <c r="J204" s="114">
        <f>J180+J192</f>
        <v>2913</v>
      </c>
      <c r="K204" s="121">
        <f t="shared" ref="K204:K210" si="78">J204-I204</f>
        <v>-760</v>
      </c>
      <c r="L204" s="120">
        <f t="shared" ref="L204:L212" si="79">(J204/I204)-100%</f>
        <v>-0.20691532806969781</v>
      </c>
      <c r="M204" s="122">
        <f t="shared" ref="M204:N212" si="80">I204/E204</f>
        <v>0.51327557294577975</v>
      </c>
      <c r="N204" s="123">
        <f t="shared" si="80"/>
        <v>0.43296670630202139</v>
      </c>
      <c r="O204" s="103">
        <f t="shared" ref="O204:O212" si="81">N204-M204</f>
        <v>-8.0308866643758359E-2</v>
      </c>
      <c r="P204" s="114">
        <f>P180+P192</f>
        <v>51</v>
      </c>
      <c r="Q204" s="114">
        <f>Q180+Q192</f>
        <v>36</v>
      </c>
      <c r="R204" s="121">
        <f t="shared" ref="R204:R210" si="82">Q204-P204</f>
        <v>-15</v>
      </c>
      <c r="S204" s="120">
        <f t="shared" ref="S204:S212" si="83">(Q204/P204)-100%</f>
        <v>-0.29411764705882348</v>
      </c>
      <c r="T204" s="114">
        <f>T180+T192</f>
        <v>3622</v>
      </c>
      <c r="U204" s="114">
        <f>U180+U192</f>
        <v>2877</v>
      </c>
      <c r="V204" s="121">
        <f t="shared" ref="V204:V210" si="84">U204-T204</f>
        <v>-745</v>
      </c>
      <c r="W204" s="120">
        <f t="shared" ref="W204:W210" si="85">(U204/T204)-100%</f>
        <v>-0.20568746548868033</v>
      </c>
      <c r="X204" s="114">
        <f>X180+X192</f>
        <v>2770</v>
      </c>
      <c r="Y204" s="123">
        <f t="shared" ref="Y204:Y212" si="86">X204/T204</f>
        <v>0.76477084483710656</v>
      </c>
      <c r="Z204" s="114">
        <f>Z180+Z192</f>
        <v>2303</v>
      </c>
      <c r="AA204" s="129">
        <f t="shared" ref="AA204:AA212" si="87">Z204/U204</f>
        <v>0.8004866180048662</v>
      </c>
      <c r="AB204" s="114">
        <f>AB180+AB192</f>
        <v>852</v>
      </c>
      <c r="AC204" s="123">
        <f t="shared" ref="AC204:AC212" si="88">AB204/T204</f>
        <v>0.23522915516289342</v>
      </c>
      <c r="AD204" s="114">
        <f>AD180+AD192</f>
        <v>483</v>
      </c>
      <c r="AE204" s="123">
        <f t="shared" ref="AE204:AE212" si="89">AD204/U204</f>
        <v>0.16788321167883211</v>
      </c>
      <c r="AF204" s="114">
        <f>AF180+AF192</f>
        <v>0</v>
      </c>
      <c r="AG204" s="123">
        <f t="shared" ref="AG204:AG212" si="90">AF204/T204</f>
        <v>0</v>
      </c>
      <c r="AH204" s="114">
        <f>AH180+AH192</f>
        <v>91</v>
      </c>
      <c r="AI204" s="123">
        <f t="shared" ref="AI204:AI212" si="91">AH204/U204</f>
        <v>3.1630170316301706E-2</v>
      </c>
      <c r="AJ204" s="114">
        <f>AJ180+AJ192</f>
        <v>0</v>
      </c>
      <c r="AK204" s="123">
        <f t="shared" ref="AK204:AK212" si="92">AJ204/T204</f>
        <v>0</v>
      </c>
      <c r="AL204" s="114">
        <f>AL180+AL192</f>
        <v>0</v>
      </c>
      <c r="AM204" s="123">
        <f t="shared" ref="AM204:AM212" si="93">AL204/U204</f>
        <v>0</v>
      </c>
    </row>
    <row r="205" spans="2:39" x14ac:dyDescent="0.3">
      <c r="B205" s="151"/>
      <c r="C205" s="152"/>
      <c r="D205" s="111" t="s">
        <v>74</v>
      </c>
      <c r="E205" s="114">
        <f t="shared" ref="E205:F210" si="94">E181</f>
        <v>9559</v>
      </c>
      <c r="F205" s="114">
        <f t="shared" si="94"/>
        <v>9118</v>
      </c>
      <c r="G205" s="121">
        <f t="shared" si="76"/>
        <v>-441</v>
      </c>
      <c r="H205" s="120">
        <f t="shared" si="77"/>
        <v>-4.6134532900931058E-2</v>
      </c>
      <c r="I205" s="114">
        <f t="shared" ref="I205:I210" si="95">I181+I193</f>
        <v>3754</v>
      </c>
      <c r="J205" s="114">
        <f t="shared" ref="J205:J210" si="96">J181+J193</f>
        <v>3215</v>
      </c>
      <c r="K205" s="121">
        <f t="shared" si="78"/>
        <v>-539</v>
      </c>
      <c r="L205" s="120">
        <f t="shared" si="79"/>
        <v>-0.14358018114011717</v>
      </c>
      <c r="M205" s="122">
        <f t="shared" si="80"/>
        <v>0.39271890365100953</v>
      </c>
      <c r="N205" s="123">
        <f t="shared" si="80"/>
        <v>0.35259925422241722</v>
      </c>
      <c r="O205" s="103">
        <f t="shared" si="81"/>
        <v>-4.0119649428592308E-2</v>
      </c>
      <c r="P205" s="114">
        <f t="shared" ref="P205:Q210" si="97">P181+P193</f>
        <v>50</v>
      </c>
      <c r="Q205" s="114">
        <f t="shared" si="97"/>
        <v>28</v>
      </c>
      <c r="R205" s="121">
        <f t="shared" si="82"/>
        <v>-22</v>
      </c>
      <c r="S205" s="120">
        <f t="shared" si="83"/>
        <v>-0.43999999999999995</v>
      </c>
      <c r="T205" s="114">
        <f t="shared" ref="T205:T210" si="98">T181+T193</f>
        <v>3704</v>
      </c>
      <c r="U205" s="114">
        <f t="shared" ref="U205:U210" si="99">U181+U193</f>
        <v>3187</v>
      </c>
      <c r="V205" s="121">
        <f t="shared" si="84"/>
        <v>-517</v>
      </c>
      <c r="W205" s="120">
        <f t="shared" si="85"/>
        <v>-0.13957883369330448</v>
      </c>
      <c r="X205" s="114">
        <f t="shared" ref="X205:X210" si="100">X181+X193</f>
        <v>2519</v>
      </c>
      <c r="Y205" s="123">
        <f t="shared" si="86"/>
        <v>0.68007559395248385</v>
      </c>
      <c r="Z205" s="114">
        <f t="shared" ref="Z205:Z210" si="101">Z181+Z193</f>
        <v>2124</v>
      </c>
      <c r="AA205" s="129">
        <f t="shared" si="87"/>
        <v>0.66645748352682777</v>
      </c>
      <c r="AB205" s="114">
        <f t="shared" ref="AB205:AB210" si="102">AB181+AB193</f>
        <v>1185</v>
      </c>
      <c r="AC205" s="123">
        <f t="shared" si="88"/>
        <v>0.31992440604751621</v>
      </c>
      <c r="AD205" s="114">
        <f t="shared" ref="AD205:AD210" si="103">AD181+AD193</f>
        <v>895</v>
      </c>
      <c r="AE205" s="123">
        <f t="shared" si="89"/>
        <v>0.28082836523376214</v>
      </c>
      <c r="AF205" s="114">
        <f t="shared" ref="AF205:AF210" si="104">AF181+AF193</f>
        <v>0</v>
      </c>
      <c r="AG205" s="123">
        <f t="shared" si="90"/>
        <v>0</v>
      </c>
      <c r="AH205" s="114">
        <f t="shared" ref="AH205:AH210" si="105">AH181+AH193</f>
        <v>122</v>
      </c>
      <c r="AI205" s="123">
        <f t="shared" si="91"/>
        <v>3.8280514590524006E-2</v>
      </c>
      <c r="AJ205" s="114">
        <f t="shared" ref="AJ205:AJ210" si="106">AJ181+AJ193</f>
        <v>0</v>
      </c>
      <c r="AK205" s="123">
        <f t="shared" si="92"/>
        <v>0</v>
      </c>
      <c r="AL205" s="114">
        <f t="shared" ref="AL205:AL210" si="107">AL181+AL193</f>
        <v>46</v>
      </c>
      <c r="AM205" s="123">
        <f t="shared" si="93"/>
        <v>1.4433636648886099E-2</v>
      </c>
    </row>
    <row r="206" spans="2:39" x14ac:dyDescent="0.3">
      <c r="B206" s="151"/>
      <c r="C206" s="152"/>
      <c r="D206" s="111" t="s">
        <v>124</v>
      </c>
      <c r="E206" s="114">
        <f t="shared" si="94"/>
        <v>5785</v>
      </c>
      <c r="F206" s="114">
        <f t="shared" si="94"/>
        <v>5447</v>
      </c>
      <c r="G206" s="121">
        <f t="shared" si="76"/>
        <v>-338</v>
      </c>
      <c r="H206" s="120">
        <f t="shared" si="77"/>
        <v>-5.8426966292134841E-2</v>
      </c>
      <c r="I206" s="114">
        <f t="shared" si="95"/>
        <v>1917</v>
      </c>
      <c r="J206" s="114">
        <f t="shared" si="96"/>
        <v>1616</v>
      </c>
      <c r="K206" s="121">
        <f t="shared" si="78"/>
        <v>-301</v>
      </c>
      <c r="L206" s="120">
        <f t="shared" si="79"/>
        <v>-0.15701617110067811</v>
      </c>
      <c r="M206" s="122">
        <f t="shared" si="80"/>
        <v>0.33137424373379432</v>
      </c>
      <c r="N206" s="123">
        <f t="shared" si="80"/>
        <v>0.29667706994675969</v>
      </c>
      <c r="O206" s="103">
        <f t="shared" si="81"/>
        <v>-3.469717378703463E-2</v>
      </c>
      <c r="P206" s="114">
        <f t="shared" si="97"/>
        <v>28</v>
      </c>
      <c r="Q206" s="114">
        <f t="shared" si="97"/>
        <v>24</v>
      </c>
      <c r="R206" s="121">
        <f t="shared" si="82"/>
        <v>-4</v>
      </c>
      <c r="S206" s="120">
        <f t="shared" si="83"/>
        <v>-0.1428571428571429</v>
      </c>
      <c r="T206" s="114">
        <f t="shared" si="98"/>
        <v>1889</v>
      </c>
      <c r="U206" s="114">
        <f t="shared" si="99"/>
        <v>1592</v>
      </c>
      <c r="V206" s="121">
        <f t="shared" si="84"/>
        <v>-297</v>
      </c>
      <c r="W206" s="120">
        <f t="shared" si="85"/>
        <v>-0.15722604552673369</v>
      </c>
      <c r="X206" s="114">
        <f t="shared" si="100"/>
        <v>1225</v>
      </c>
      <c r="Y206" s="123">
        <f t="shared" si="86"/>
        <v>0.64849126521969291</v>
      </c>
      <c r="Z206" s="114">
        <f t="shared" si="101"/>
        <v>963</v>
      </c>
      <c r="AA206" s="129">
        <f t="shared" si="87"/>
        <v>0.60489949748743721</v>
      </c>
      <c r="AB206" s="114">
        <f t="shared" si="102"/>
        <v>664</v>
      </c>
      <c r="AC206" s="123">
        <f t="shared" si="88"/>
        <v>0.35150873478030703</v>
      </c>
      <c r="AD206" s="114">
        <f t="shared" si="103"/>
        <v>552</v>
      </c>
      <c r="AE206" s="123">
        <f t="shared" si="89"/>
        <v>0.34673366834170855</v>
      </c>
      <c r="AF206" s="114">
        <f t="shared" si="104"/>
        <v>0</v>
      </c>
      <c r="AG206" s="123">
        <f t="shared" si="90"/>
        <v>0</v>
      </c>
      <c r="AH206" s="114">
        <f t="shared" si="105"/>
        <v>77</v>
      </c>
      <c r="AI206" s="123">
        <f t="shared" si="91"/>
        <v>4.8366834170854273E-2</v>
      </c>
      <c r="AJ206" s="114">
        <f t="shared" si="106"/>
        <v>0</v>
      </c>
      <c r="AK206" s="123">
        <f t="shared" si="92"/>
        <v>0</v>
      </c>
      <c r="AL206" s="114">
        <f t="shared" si="107"/>
        <v>0</v>
      </c>
      <c r="AM206" s="123">
        <f t="shared" si="93"/>
        <v>0</v>
      </c>
    </row>
    <row r="207" spans="2:39" x14ac:dyDescent="0.3">
      <c r="B207" s="151"/>
      <c r="C207" s="152"/>
      <c r="D207" s="111" t="s">
        <v>160</v>
      </c>
      <c r="E207" s="114">
        <f t="shared" si="94"/>
        <v>4982</v>
      </c>
      <c r="F207" s="114">
        <f t="shared" si="94"/>
        <v>4768</v>
      </c>
      <c r="G207" s="121">
        <f t="shared" si="76"/>
        <v>-214</v>
      </c>
      <c r="H207" s="120">
        <f t="shared" si="77"/>
        <v>-4.2954636692091541E-2</v>
      </c>
      <c r="I207" s="114">
        <f t="shared" si="95"/>
        <v>1917</v>
      </c>
      <c r="J207" s="114">
        <f t="shared" si="96"/>
        <v>1889</v>
      </c>
      <c r="K207" s="121">
        <f t="shared" si="78"/>
        <v>-28</v>
      </c>
      <c r="L207" s="120">
        <f t="shared" si="79"/>
        <v>-1.46061554512259E-2</v>
      </c>
      <c r="M207" s="122">
        <f t="shared" si="80"/>
        <v>0.38478522681653954</v>
      </c>
      <c r="N207" s="123">
        <f t="shared" si="80"/>
        <v>0.39618288590604028</v>
      </c>
      <c r="O207" s="103">
        <f t="shared" si="81"/>
        <v>1.1397659089500745E-2</v>
      </c>
      <c r="P207" s="114">
        <f t="shared" si="97"/>
        <v>24</v>
      </c>
      <c r="Q207" s="114">
        <f t="shared" si="97"/>
        <v>17</v>
      </c>
      <c r="R207" s="121">
        <f t="shared" si="82"/>
        <v>-7</v>
      </c>
      <c r="S207" s="120">
        <f t="shared" si="83"/>
        <v>-0.29166666666666663</v>
      </c>
      <c r="T207" s="114">
        <f t="shared" si="98"/>
        <v>1893</v>
      </c>
      <c r="U207" s="114">
        <f t="shared" si="99"/>
        <v>1872</v>
      </c>
      <c r="V207" s="121">
        <f t="shared" si="84"/>
        <v>-21</v>
      </c>
      <c r="W207" s="120">
        <f t="shared" si="85"/>
        <v>-1.1093502377179099E-2</v>
      </c>
      <c r="X207" s="114">
        <f t="shared" si="100"/>
        <v>1429</v>
      </c>
      <c r="Y207" s="123">
        <f t="shared" si="86"/>
        <v>0.75488642366613845</v>
      </c>
      <c r="Z207" s="114">
        <f t="shared" si="101"/>
        <v>1358</v>
      </c>
      <c r="AA207" s="129">
        <f t="shared" si="87"/>
        <v>0.7254273504273504</v>
      </c>
      <c r="AB207" s="114">
        <f t="shared" si="102"/>
        <v>464</v>
      </c>
      <c r="AC207" s="123">
        <f t="shared" si="88"/>
        <v>0.2451135763338616</v>
      </c>
      <c r="AD207" s="114">
        <f t="shared" si="103"/>
        <v>446</v>
      </c>
      <c r="AE207" s="123">
        <f t="shared" si="89"/>
        <v>0.23824786324786323</v>
      </c>
      <c r="AF207" s="114">
        <f t="shared" si="104"/>
        <v>0</v>
      </c>
      <c r="AG207" s="123">
        <f t="shared" si="90"/>
        <v>0</v>
      </c>
      <c r="AH207" s="114">
        <f t="shared" si="105"/>
        <v>68</v>
      </c>
      <c r="AI207" s="123">
        <f t="shared" si="91"/>
        <v>3.6324786324786328E-2</v>
      </c>
      <c r="AJ207" s="114">
        <f t="shared" si="106"/>
        <v>0</v>
      </c>
      <c r="AK207" s="123">
        <f t="shared" si="92"/>
        <v>0</v>
      </c>
      <c r="AL207" s="114">
        <f t="shared" si="107"/>
        <v>0</v>
      </c>
      <c r="AM207" s="123">
        <f t="shared" si="93"/>
        <v>0</v>
      </c>
    </row>
    <row r="208" spans="2:39" x14ac:dyDescent="0.3">
      <c r="B208" s="151"/>
      <c r="C208" s="152"/>
      <c r="D208" s="111" t="s">
        <v>441</v>
      </c>
      <c r="E208" s="114">
        <f t="shared" si="94"/>
        <v>11765</v>
      </c>
      <c r="F208" s="114">
        <f t="shared" si="94"/>
        <v>11111</v>
      </c>
      <c r="G208" s="121">
        <f t="shared" si="76"/>
        <v>-654</v>
      </c>
      <c r="H208" s="120">
        <f t="shared" si="77"/>
        <v>-5.5588610284742934E-2</v>
      </c>
      <c r="I208" s="114">
        <f t="shared" si="95"/>
        <v>4707</v>
      </c>
      <c r="J208" s="114">
        <f t="shared" si="96"/>
        <v>3908</v>
      </c>
      <c r="K208" s="121">
        <f t="shared" si="78"/>
        <v>-799</v>
      </c>
      <c r="L208" s="120">
        <f t="shared" si="79"/>
        <v>-0.16974718504355213</v>
      </c>
      <c r="M208" s="122">
        <f t="shared" si="80"/>
        <v>0.40008499787505314</v>
      </c>
      <c r="N208" s="123">
        <f t="shared" si="80"/>
        <v>0.35172351723517237</v>
      </c>
      <c r="O208" s="103">
        <f t="shared" si="81"/>
        <v>-4.8361480639880772E-2</v>
      </c>
      <c r="P208" s="114">
        <f t="shared" si="97"/>
        <v>92</v>
      </c>
      <c r="Q208" s="114">
        <f t="shared" si="97"/>
        <v>41</v>
      </c>
      <c r="R208" s="121">
        <f t="shared" si="82"/>
        <v>-51</v>
      </c>
      <c r="S208" s="120">
        <f t="shared" si="83"/>
        <v>-0.55434782608695654</v>
      </c>
      <c r="T208" s="114">
        <f t="shared" si="98"/>
        <v>4615</v>
      </c>
      <c r="U208" s="114">
        <f t="shared" si="99"/>
        <v>3867</v>
      </c>
      <c r="V208" s="121">
        <f t="shared" si="84"/>
        <v>-748</v>
      </c>
      <c r="W208" s="120">
        <f t="shared" si="85"/>
        <v>-0.16208017334777902</v>
      </c>
      <c r="X208" s="114">
        <f t="shared" si="100"/>
        <v>3854</v>
      </c>
      <c r="Y208" s="123">
        <f t="shared" si="86"/>
        <v>0.83510292524377028</v>
      </c>
      <c r="Z208" s="114">
        <f t="shared" si="101"/>
        <v>3069</v>
      </c>
      <c r="AA208" s="129">
        <f t="shared" si="87"/>
        <v>0.79363847944142751</v>
      </c>
      <c r="AB208" s="114">
        <f t="shared" si="102"/>
        <v>761</v>
      </c>
      <c r="AC208" s="123">
        <f t="shared" si="88"/>
        <v>0.16489707475622969</v>
      </c>
      <c r="AD208" s="114">
        <f t="shared" si="103"/>
        <v>572</v>
      </c>
      <c r="AE208" s="123">
        <f t="shared" si="89"/>
        <v>0.14791828290664599</v>
      </c>
      <c r="AF208" s="114">
        <f t="shared" si="104"/>
        <v>0</v>
      </c>
      <c r="AG208" s="123">
        <f t="shared" si="90"/>
        <v>0</v>
      </c>
      <c r="AH208" s="114">
        <f t="shared" si="105"/>
        <v>226</v>
      </c>
      <c r="AI208" s="123">
        <f t="shared" si="91"/>
        <v>5.8443237651926556E-2</v>
      </c>
      <c r="AJ208" s="114">
        <f t="shared" si="106"/>
        <v>0</v>
      </c>
      <c r="AK208" s="123">
        <f t="shared" si="92"/>
        <v>0</v>
      </c>
      <c r="AL208" s="114">
        <f t="shared" si="107"/>
        <v>0</v>
      </c>
      <c r="AM208" s="123">
        <f t="shared" si="93"/>
        <v>0</v>
      </c>
    </row>
    <row r="209" spans="2:39" x14ac:dyDescent="0.3">
      <c r="B209" s="151"/>
      <c r="C209" s="152"/>
      <c r="D209" s="111" t="s">
        <v>268</v>
      </c>
      <c r="E209" s="114">
        <f t="shared" si="94"/>
        <v>10317</v>
      </c>
      <c r="F209" s="114">
        <f t="shared" si="94"/>
        <v>9838</v>
      </c>
      <c r="G209" s="121">
        <f t="shared" si="76"/>
        <v>-479</v>
      </c>
      <c r="H209" s="120">
        <f t="shared" si="77"/>
        <v>-4.6428225259280809E-2</v>
      </c>
      <c r="I209" s="114">
        <f t="shared" si="95"/>
        <v>4588</v>
      </c>
      <c r="J209" s="114">
        <f t="shared" si="96"/>
        <v>4299</v>
      </c>
      <c r="K209" s="121">
        <f t="shared" si="78"/>
        <v>-289</v>
      </c>
      <c r="L209" s="120">
        <f t="shared" si="79"/>
        <v>-6.299040976460335E-2</v>
      </c>
      <c r="M209" s="122">
        <f t="shared" si="80"/>
        <v>0.44470291751478142</v>
      </c>
      <c r="N209" s="123">
        <f t="shared" si="80"/>
        <v>0.43697906078471233</v>
      </c>
      <c r="O209" s="103">
        <f t="shared" si="81"/>
        <v>-7.7238567300690897E-3</v>
      </c>
      <c r="P209" s="114">
        <f t="shared" si="97"/>
        <v>61</v>
      </c>
      <c r="Q209" s="114">
        <f t="shared" si="97"/>
        <v>52</v>
      </c>
      <c r="R209" s="121">
        <f t="shared" si="82"/>
        <v>-9</v>
      </c>
      <c r="S209" s="120">
        <f t="shared" si="83"/>
        <v>-0.14754098360655743</v>
      </c>
      <c r="T209" s="114">
        <f t="shared" si="98"/>
        <v>4527</v>
      </c>
      <c r="U209" s="114">
        <f t="shared" si="99"/>
        <v>4247</v>
      </c>
      <c r="V209" s="121">
        <f t="shared" si="84"/>
        <v>-280</v>
      </c>
      <c r="W209" s="120">
        <f t="shared" si="85"/>
        <v>-6.1851115529047984E-2</v>
      </c>
      <c r="X209" s="114">
        <f t="shared" si="100"/>
        <v>3076</v>
      </c>
      <c r="Y209" s="123">
        <f t="shared" si="86"/>
        <v>0.67947868345482665</v>
      </c>
      <c r="Z209" s="114">
        <f t="shared" si="101"/>
        <v>3164</v>
      </c>
      <c r="AA209" s="129">
        <f t="shared" si="87"/>
        <v>0.74499646809512599</v>
      </c>
      <c r="AB209" s="114">
        <f t="shared" si="102"/>
        <v>1451</v>
      </c>
      <c r="AC209" s="123">
        <f t="shared" si="88"/>
        <v>0.32052131654517341</v>
      </c>
      <c r="AD209" s="114">
        <f t="shared" si="103"/>
        <v>1024</v>
      </c>
      <c r="AE209" s="123">
        <f t="shared" si="89"/>
        <v>0.24111137273369437</v>
      </c>
      <c r="AF209" s="114">
        <f t="shared" si="104"/>
        <v>0</v>
      </c>
      <c r="AG209" s="123">
        <f t="shared" si="90"/>
        <v>0</v>
      </c>
      <c r="AH209" s="114">
        <f t="shared" si="105"/>
        <v>59</v>
      </c>
      <c r="AI209" s="123">
        <f t="shared" si="91"/>
        <v>1.3892159171179657E-2</v>
      </c>
      <c r="AJ209" s="114">
        <f t="shared" si="106"/>
        <v>0</v>
      </c>
      <c r="AK209" s="123">
        <f t="shared" si="92"/>
        <v>0</v>
      </c>
      <c r="AL209" s="114">
        <f t="shared" si="107"/>
        <v>0</v>
      </c>
      <c r="AM209" s="123">
        <f t="shared" si="93"/>
        <v>0</v>
      </c>
    </row>
    <row r="210" spans="2:39" x14ac:dyDescent="0.3">
      <c r="B210" s="151"/>
      <c r="C210" s="152"/>
      <c r="D210" s="111" t="s">
        <v>328</v>
      </c>
      <c r="E210" s="114">
        <f t="shared" si="94"/>
        <v>14379</v>
      </c>
      <c r="F210" s="114">
        <f t="shared" si="94"/>
        <v>13599</v>
      </c>
      <c r="G210" s="121">
        <f t="shared" si="76"/>
        <v>-780</v>
      </c>
      <c r="H210" s="120">
        <f t="shared" si="77"/>
        <v>-5.4245775088671011E-2</v>
      </c>
      <c r="I210" s="114">
        <f t="shared" si="95"/>
        <v>6069</v>
      </c>
      <c r="J210" s="114">
        <f t="shared" si="96"/>
        <v>5124</v>
      </c>
      <c r="K210" s="121">
        <f t="shared" si="78"/>
        <v>-945</v>
      </c>
      <c r="L210" s="120">
        <f t="shared" si="79"/>
        <v>-0.15570934256055369</v>
      </c>
      <c r="M210" s="122">
        <f t="shared" si="80"/>
        <v>0.42207385770915917</v>
      </c>
      <c r="N210" s="123">
        <f t="shared" si="80"/>
        <v>0.37679241120670637</v>
      </c>
      <c r="O210" s="103">
        <f t="shared" si="81"/>
        <v>-4.5281446502452805E-2</v>
      </c>
      <c r="P210" s="114">
        <f t="shared" si="97"/>
        <v>80</v>
      </c>
      <c r="Q210" s="114">
        <f t="shared" si="97"/>
        <v>29</v>
      </c>
      <c r="R210" s="121">
        <f t="shared" si="82"/>
        <v>-51</v>
      </c>
      <c r="S210" s="120">
        <f t="shared" si="83"/>
        <v>-0.63749999999999996</v>
      </c>
      <c r="T210" s="114">
        <f t="shared" si="98"/>
        <v>5989</v>
      </c>
      <c r="U210" s="114">
        <f t="shared" si="99"/>
        <v>5095</v>
      </c>
      <c r="V210" s="121">
        <f t="shared" si="84"/>
        <v>-894</v>
      </c>
      <c r="W210" s="120">
        <f t="shared" si="85"/>
        <v>-0.14927366839205214</v>
      </c>
      <c r="X210" s="114">
        <f t="shared" si="100"/>
        <v>4350</v>
      </c>
      <c r="Y210" s="123">
        <f t="shared" si="86"/>
        <v>0.72633160794790452</v>
      </c>
      <c r="Z210" s="114">
        <f t="shared" si="101"/>
        <v>3486</v>
      </c>
      <c r="AA210" s="129">
        <f t="shared" si="87"/>
        <v>0.68420019627085382</v>
      </c>
      <c r="AB210" s="114">
        <f t="shared" si="102"/>
        <v>1639</v>
      </c>
      <c r="AC210" s="123">
        <f t="shared" si="88"/>
        <v>0.27366839205209553</v>
      </c>
      <c r="AD210" s="114">
        <f t="shared" si="103"/>
        <v>1289</v>
      </c>
      <c r="AE210" s="123">
        <f t="shared" si="89"/>
        <v>0.25299313052011774</v>
      </c>
      <c r="AF210" s="114">
        <f t="shared" si="104"/>
        <v>0</v>
      </c>
      <c r="AG210" s="123">
        <f t="shared" si="90"/>
        <v>0</v>
      </c>
      <c r="AH210" s="114">
        <f t="shared" si="105"/>
        <v>224</v>
      </c>
      <c r="AI210" s="123">
        <f t="shared" si="91"/>
        <v>4.396467124631992E-2</v>
      </c>
      <c r="AJ210" s="114">
        <f t="shared" si="106"/>
        <v>0</v>
      </c>
      <c r="AK210" s="123">
        <f t="shared" si="92"/>
        <v>0</v>
      </c>
      <c r="AL210" s="114">
        <f t="shared" si="107"/>
        <v>96</v>
      </c>
      <c r="AM210" s="123">
        <f t="shared" si="93"/>
        <v>1.8842001962708538E-2</v>
      </c>
    </row>
    <row r="212" spans="2:39" s="153" customFormat="1" ht="12.75" x14ac:dyDescent="0.25">
      <c r="E212" s="154">
        <f>SUM(E204:E210)</f>
        <v>63943</v>
      </c>
      <c r="F212" s="154">
        <f>SUM(F204:F210)</f>
        <v>60609</v>
      </c>
      <c r="G212" s="157">
        <f t="shared" si="76"/>
        <v>-3334</v>
      </c>
      <c r="H212" s="156">
        <f t="shared" si="77"/>
        <v>-5.2140187354362433E-2</v>
      </c>
      <c r="I212" s="154">
        <f>SUM(I204:I210)</f>
        <v>26625</v>
      </c>
      <c r="J212" s="154">
        <f>SUM(J204:J210)</f>
        <v>22964</v>
      </c>
      <c r="K212" s="157">
        <f>J212-I212</f>
        <v>-3661</v>
      </c>
      <c r="L212" s="156">
        <f t="shared" si="79"/>
        <v>-0.1375023474178404</v>
      </c>
      <c r="M212" s="155">
        <f t="shared" si="80"/>
        <v>0.41638646919913047</v>
      </c>
      <c r="N212" s="155">
        <f t="shared" si="80"/>
        <v>0.37888762395023839</v>
      </c>
      <c r="O212" s="156">
        <f t="shared" si="81"/>
        <v>-3.7498845248892076E-2</v>
      </c>
      <c r="P212" s="154">
        <f>SUM(P204:P210)</f>
        <v>386</v>
      </c>
      <c r="Q212" s="154">
        <f>SUM(Q204:Q210)</f>
        <v>227</v>
      </c>
      <c r="R212" s="157">
        <f>Q212-P212</f>
        <v>-159</v>
      </c>
      <c r="S212" s="156">
        <f t="shared" si="83"/>
        <v>-0.41191709844559588</v>
      </c>
      <c r="T212" s="154">
        <f>SUM(T204:T210)</f>
        <v>26239</v>
      </c>
      <c r="U212" s="154">
        <f>SUM(U204:U210)</f>
        <v>22737</v>
      </c>
      <c r="V212" s="157">
        <f>U212-T212</f>
        <v>-3502</v>
      </c>
      <c r="W212" s="156">
        <f>(U212/T212)-100%</f>
        <v>-0.13346545218948891</v>
      </c>
      <c r="X212" s="154">
        <f>SUM(X204:X210)</f>
        <v>19223</v>
      </c>
      <c r="Y212" s="155">
        <f t="shared" si="86"/>
        <v>0.7326117611189451</v>
      </c>
      <c r="Z212" s="154">
        <f>SUM(Z204:Z210)</f>
        <v>16467</v>
      </c>
      <c r="AA212" s="155">
        <f t="shared" si="87"/>
        <v>0.72423802612481858</v>
      </c>
      <c r="AB212" s="154">
        <f>SUM(AB204:AB210)</f>
        <v>7016</v>
      </c>
      <c r="AC212" s="155">
        <f t="shared" si="88"/>
        <v>0.2673882388810549</v>
      </c>
      <c r="AD212" s="154">
        <f>SUM(AD204:AD210)</f>
        <v>5261</v>
      </c>
      <c r="AE212" s="155">
        <f t="shared" si="89"/>
        <v>0.23138496723402383</v>
      </c>
      <c r="AF212" s="154">
        <f>SUM(AF204:AF210)</f>
        <v>0</v>
      </c>
      <c r="AG212" s="155">
        <f t="shared" si="90"/>
        <v>0</v>
      </c>
      <c r="AH212" s="154">
        <f>SUM(AH204:AH210)</f>
        <v>867</v>
      </c>
      <c r="AI212" s="155">
        <f t="shared" si="91"/>
        <v>3.8131679641113601E-2</v>
      </c>
      <c r="AJ212" s="154">
        <f>SUM(AJ204:AJ210)</f>
        <v>0</v>
      </c>
      <c r="AK212" s="155">
        <f t="shared" si="92"/>
        <v>0</v>
      </c>
      <c r="AL212" s="154">
        <f>SUM(AL204:AL210)</f>
        <v>142</v>
      </c>
      <c r="AM212" s="155">
        <f t="shared" si="93"/>
        <v>6.2453270000439815E-3</v>
      </c>
    </row>
    <row r="213" spans="2:39" x14ac:dyDescent="0.3">
      <c r="J213" s="158"/>
      <c r="Q213" s="158"/>
      <c r="U213" s="158"/>
      <c r="Z213" s="158"/>
      <c r="AD213" s="158"/>
      <c r="AH213" s="158"/>
      <c r="AL213" s="158"/>
    </row>
    <row r="214" spans="2:39" ht="18.75" x14ac:dyDescent="0.3"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6"/>
      <c r="U214" s="166"/>
      <c r="V214" s="166"/>
      <c r="W214" s="166"/>
      <c r="X214" s="294" t="s">
        <v>354</v>
      </c>
      <c r="Y214" s="295"/>
      <c r="Z214" s="295"/>
      <c r="AA214" s="296"/>
      <c r="AB214" s="297" t="s">
        <v>353</v>
      </c>
      <c r="AC214" s="295"/>
      <c r="AD214" s="295"/>
      <c r="AE214" s="298"/>
      <c r="AF214" s="294" t="s">
        <v>463</v>
      </c>
      <c r="AG214" s="295"/>
      <c r="AH214" s="295"/>
      <c r="AI214" s="296"/>
      <c r="AJ214" s="275" t="s">
        <v>355</v>
      </c>
      <c r="AK214" s="276"/>
      <c r="AL214" s="276"/>
      <c r="AM214" s="276"/>
    </row>
    <row r="215" spans="2:39" ht="18.75" x14ac:dyDescent="0.3"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299" t="s">
        <v>392</v>
      </c>
      <c r="U215" s="299"/>
      <c r="V215" s="299"/>
      <c r="W215" s="299"/>
      <c r="X215" s="299">
        <f>Eingabe2018!G2</f>
        <v>24</v>
      </c>
      <c r="Y215" s="299"/>
      <c r="Z215" s="299"/>
      <c r="AA215" s="299"/>
      <c r="AB215" s="299">
        <f>Eingabe2018!H2</f>
        <v>8</v>
      </c>
      <c r="AC215" s="299"/>
      <c r="AD215" s="299"/>
      <c r="AE215" s="299"/>
      <c r="AF215" s="299">
        <f>Eingabe2018!I2</f>
        <v>0</v>
      </c>
      <c r="AG215" s="299"/>
      <c r="AH215" s="299"/>
      <c r="AI215" s="299"/>
      <c r="AJ215" s="299">
        <f>Eingabe2018!J2</f>
        <v>0</v>
      </c>
      <c r="AK215" s="299"/>
      <c r="AL215" s="299"/>
      <c r="AM215" s="299"/>
    </row>
    <row r="216" spans="2:39" ht="18.75" x14ac:dyDescent="0.3"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299" t="s">
        <v>446</v>
      </c>
      <c r="U216" s="299"/>
      <c r="V216" s="299"/>
      <c r="W216" s="299"/>
      <c r="X216" s="300">
        <f>Eingabe2018!G3</f>
        <v>0.72423802612481858</v>
      </c>
      <c r="Y216" s="300"/>
      <c r="Z216" s="300"/>
      <c r="AA216" s="300"/>
      <c r="AB216" s="300">
        <f>Eingabe2018!H3</f>
        <v>0.23138496723402383</v>
      </c>
      <c r="AC216" s="300"/>
      <c r="AD216" s="300"/>
      <c r="AE216" s="300"/>
      <c r="AF216" s="300">
        <f>Eingabe2018!I3</f>
        <v>3.8131679641113601E-2</v>
      </c>
      <c r="AG216" s="300"/>
      <c r="AH216" s="300"/>
      <c r="AI216" s="300"/>
      <c r="AJ216" s="300">
        <f>Eingabe2018!J3</f>
        <v>6.2453270000439815E-3</v>
      </c>
      <c r="AK216" s="300"/>
      <c r="AL216" s="300"/>
      <c r="AM216" s="300"/>
    </row>
    <row r="244" spans="4:4" x14ac:dyDescent="0.3">
      <c r="D244" s="110" t="s">
        <v>472</v>
      </c>
    </row>
    <row r="245" spans="4:4" x14ac:dyDescent="0.3">
      <c r="D245" s="110" t="s">
        <v>473</v>
      </c>
    </row>
    <row r="246" spans="4:4" x14ac:dyDescent="0.3">
      <c r="D246" s="110" t="s">
        <v>473</v>
      </c>
    </row>
  </sheetData>
  <mergeCells count="58">
    <mergeCell ref="AJ215:AM215"/>
    <mergeCell ref="T216:W216"/>
    <mergeCell ref="X216:AA216"/>
    <mergeCell ref="AB216:AE216"/>
    <mergeCell ref="AF216:AI216"/>
    <mergeCell ref="AJ216:AM216"/>
    <mergeCell ref="T215:W215"/>
    <mergeCell ref="X215:AA215"/>
    <mergeCell ref="AB215:AE215"/>
    <mergeCell ref="AF215:AI215"/>
    <mergeCell ref="X190:AA190"/>
    <mergeCell ref="AB190:AE190"/>
    <mergeCell ref="AF190:AI190"/>
    <mergeCell ref="AJ190:AM190"/>
    <mergeCell ref="X214:AA214"/>
    <mergeCell ref="AB214:AE214"/>
    <mergeCell ref="AF214:AI214"/>
    <mergeCell ref="AJ214:AM214"/>
    <mergeCell ref="X202:AA202"/>
    <mergeCell ref="AB202:AE202"/>
    <mergeCell ref="AF202:AI202"/>
    <mergeCell ref="AJ202:AM202"/>
    <mergeCell ref="P202:S202"/>
    <mergeCell ref="T202:W202"/>
    <mergeCell ref="D190:D191"/>
    <mergeCell ref="E190:H190"/>
    <mergeCell ref="I190:L190"/>
    <mergeCell ref="M190:O190"/>
    <mergeCell ref="P190:S190"/>
    <mergeCell ref="T190:W190"/>
    <mergeCell ref="M202:O202"/>
    <mergeCell ref="B202:B203"/>
    <mergeCell ref="C202:C203"/>
    <mergeCell ref="D202:D203"/>
    <mergeCell ref="E202:H202"/>
    <mergeCell ref="I202:L202"/>
    <mergeCell ref="B2:B3"/>
    <mergeCell ref="C2:C3"/>
    <mergeCell ref="D2:D3"/>
    <mergeCell ref="M2:O2"/>
    <mergeCell ref="E2:H2"/>
    <mergeCell ref="I2:L2"/>
    <mergeCell ref="D178:D179"/>
    <mergeCell ref="E178:H178"/>
    <mergeCell ref="I178:L178"/>
    <mergeCell ref="M178:O178"/>
    <mergeCell ref="AF2:AI2"/>
    <mergeCell ref="AF178:AI178"/>
    <mergeCell ref="AJ2:AM2"/>
    <mergeCell ref="P2:S2"/>
    <mergeCell ref="T2:W2"/>
    <mergeCell ref="X2:AA2"/>
    <mergeCell ref="AB2:AE2"/>
    <mergeCell ref="AJ178:AM178"/>
    <mergeCell ref="P178:S178"/>
    <mergeCell ref="T178:W178"/>
    <mergeCell ref="X178:AA178"/>
    <mergeCell ref="AB178:AE178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0" orientation="landscape" r:id="rId1"/>
  <headerFooter alignWithMargins="0">
    <oddFooter>&amp;L&amp;"Arial Narrow,Standard"&amp;8erstellt vom Amt der Bgld. Landesregierung; Abteilungs 4a, Agrar- und Veterinärwesen&amp;C&amp;"Arial Narrow,Standard"&amp;8&amp;F, &amp;A&amp;R&amp;"Arial Narrow,Standard"&amp;8&amp;D, &amp;T</oddFooter>
  </headerFooter>
  <rowBreaks count="1" manualBreakCount="1">
    <brk id="1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8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8.42578125" bestFit="1" customWidth="1"/>
    <col min="2" max="2" width="12.140625" customWidth="1"/>
    <col min="3" max="3" width="12" customWidth="1"/>
    <col min="4" max="4" width="11.42578125" customWidth="1"/>
    <col min="5" max="5" width="12.28515625" customWidth="1"/>
    <col min="6" max="6" width="16" customWidth="1"/>
    <col min="7" max="7" width="14.28515625" customWidth="1"/>
    <col min="8" max="8" width="13.42578125" customWidth="1"/>
    <col min="9" max="10" width="23.28515625" customWidth="1"/>
    <col min="11" max="11" width="24" customWidth="1"/>
  </cols>
  <sheetData>
    <row r="3" spans="1:11" ht="13.5" thickBot="1" x14ac:dyDescent="0.25"/>
    <row r="4" spans="1:11" x14ac:dyDescent="0.2">
      <c r="I4" s="251" t="s">
        <v>440</v>
      </c>
      <c r="J4" s="252" t="s">
        <v>460</v>
      </c>
      <c r="K4" s="253" t="s">
        <v>392</v>
      </c>
    </row>
    <row r="5" spans="1:11" x14ac:dyDescent="0.2">
      <c r="A5" s="13"/>
      <c r="B5" s="247" t="s">
        <v>366</v>
      </c>
      <c r="C5" s="13" t="s">
        <v>464</v>
      </c>
      <c r="D5" s="13" t="s">
        <v>465</v>
      </c>
      <c r="E5" s="246" t="s">
        <v>482</v>
      </c>
      <c r="F5" s="246" t="s">
        <v>477</v>
      </c>
      <c r="G5" s="13" t="s">
        <v>390</v>
      </c>
      <c r="H5" s="303" t="s">
        <v>366</v>
      </c>
      <c r="I5" s="254"/>
      <c r="J5" s="164"/>
      <c r="K5" s="255"/>
    </row>
    <row r="6" spans="1:11" x14ac:dyDescent="0.2">
      <c r="A6" s="159" t="s">
        <v>392</v>
      </c>
      <c r="B6" s="260" t="s">
        <v>479</v>
      </c>
      <c r="C6" s="171">
        <v>23</v>
      </c>
      <c r="D6" s="171">
        <v>9</v>
      </c>
      <c r="E6" s="171">
        <v>0</v>
      </c>
      <c r="F6" s="171">
        <v>0</v>
      </c>
      <c r="G6" s="159">
        <v>0.41638646919913047</v>
      </c>
      <c r="H6" s="304"/>
      <c r="I6" s="254"/>
      <c r="J6" s="164"/>
      <c r="K6" s="255"/>
    </row>
    <row r="7" spans="1:11" x14ac:dyDescent="0.2">
      <c r="A7" s="159" t="s">
        <v>392</v>
      </c>
      <c r="B7" s="261" t="s">
        <v>480</v>
      </c>
      <c r="C7" s="19">
        <f>Eingabe2018!G2</f>
        <v>24</v>
      </c>
      <c r="D7" s="19">
        <f>Eingabe2018!H2</f>
        <v>8</v>
      </c>
      <c r="E7" s="19">
        <f>Eingabe2018!I2</f>
        <v>0</v>
      </c>
      <c r="F7" s="19">
        <f>Eingabe2018!J2</f>
        <v>0</v>
      </c>
      <c r="G7" s="159">
        <f>'alle Daten'!N212</f>
        <v>0.37888762395023839</v>
      </c>
      <c r="H7" s="304"/>
      <c r="I7" s="254"/>
      <c r="J7" s="164"/>
      <c r="K7" s="255"/>
    </row>
    <row r="8" spans="1:11" x14ac:dyDescent="0.2">
      <c r="A8" s="159" t="s">
        <v>440</v>
      </c>
      <c r="B8" s="13">
        <v>2013</v>
      </c>
      <c r="C8" s="19">
        <f>'alle Daten'!X212</f>
        <v>19223</v>
      </c>
      <c r="D8" s="19">
        <f>'alle Daten'!AB212</f>
        <v>7016</v>
      </c>
      <c r="E8" s="19">
        <f>'alle Daten'!AF212</f>
        <v>0</v>
      </c>
      <c r="F8" s="19">
        <f>'alle Daten'!AJ212</f>
        <v>0</v>
      </c>
      <c r="G8" s="159">
        <f>'alle Daten'!M212</f>
        <v>0.41638646919913047</v>
      </c>
      <c r="H8" s="304"/>
      <c r="I8" s="254"/>
      <c r="J8" s="164"/>
      <c r="K8" s="255"/>
    </row>
    <row r="9" spans="1:11" x14ac:dyDescent="0.2">
      <c r="A9" s="159" t="s">
        <v>440</v>
      </c>
      <c r="B9" s="13">
        <v>2018</v>
      </c>
      <c r="C9" s="19">
        <f>'alle Daten'!Z212</f>
        <v>16467</v>
      </c>
      <c r="D9" s="19">
        <f>'alle Daten'!AD212</f>
        <v>5261</v>
      </c>
      <c r="E9" s="19">
        <f>'alle Daten'!AH212</f>
        <v>867</v>
      </c>
      <c r="F9" s="19">
        <f>'alle Daten'!AL212</f>
        <v>142</v>
      </c>
      <c r="G9" s="159">
        <f>'alle Daten'!N212</f>
        <v>0.37888762395023839</v>
      </c>
      <c r="H9" s="304"/>
      <c r="I9" s="254"/>
      <c r="J9" s="164"/>
      <c r="K9" s="255"/>
    </row>
    <row r="10" spans="1:11" x14ac:dyDescent="0.2">
      <c r="A10" s="159" t="s">
        <v>460</v>
      </c>
      <c r="B10" s="13">
        <v>2013</v>
      </c>
      <c r="C10" s="159">
        <f>'alle Daten'!Y212</f>
        <v>0.7326117611189451</v>
      </c>
      <c r="D10" s="159">
        <f>'alle Daten'!AC212</f>
        <v>0.2673882388810549</v>
      </c>
      <c r="E10" s="159">
        <f>'alle Daten'!AG212</f>
        <v>0</v>
      </c>
      <c r="F10" s="159">
        <f>'alle Daten'!AK212</f>
        <v>0</v>
      </c>
      <c r="G10" s="159">
        <f>'alle Daten'!M212</f>
        <v>0.41638646919913047</v>
      </c>
      <c r="H10" s="304"/>
      <c r="I10" s="254"/>
      <c r="J10" s="164"/>
      <c r="K10" s="255"/>
    </row>
    <row r="11" spans="1:11" x14ac:dyDescent="0.2">
      <c r="A11" s="159" t="s">
        <v>460</v>
      </c>
      <c r="B11" s="13">
        <v>2018</v>
      </c>
      <c r="C11" s="159">
        <f>'alle Daten'!AA212</f>
        <v>0.72423802612481858</v>
      </c>
      <c r="D11" s="159">
        <f>'alle Daten'!AE212</f>
        <v>0.23138496723402383</v>
      </c>
      <c r="E11" s="159">
        <f>'alle Daten'!AI212</f>
        <v>3.8131679641113601E-2</v>
      </c>
      <c r="F11" s="159">
        <f>'alle Daten'!AM212</f>
        <v>6.2453270000439815E-3</v>
      </c>
      <c r="G11" s="159">
        <f>'alle Daten'!N212</f>
        <v>0.37888762395023839</v>
      </c>
      <c r="H11" s="304"/>
      <c r="I11" s="254"/>
      <c r="J11" s="164"/>
      <c r="K11" s="255"/>
    </row>
    <row r="12" spans="1:11" x14ac:dyDescent="0.2">
      <c r="A12" s="249"/>
      <c r="B12" s="164"/>
      <c r="C12" s="249"/>
      <c r="D12" s="249"/>
      <c r="E12" s="249"/>
      <c r="F12" s="249"/>
      <c r="G12" s="249"/>
      <c r="H12" s="250"/>
      <c r="I12" s="254"/>
      <c r="J12" s="164"/>
      <c r="K12" s="255"/>
    </row>
    <row r="13" spans="1:11" x14ac:dyDescent="0.2">
      <c r="A13" s="176"/>
      <c r="B13" s="248" t="s">
        <v>461</v>
      </c>
      <c r="C13" s="176" t="s">
        <v>464</v>
      </c>
      <c r="D13" s="176" t="s">
        <v>465</v>
      </c>
      <c r="E13" s="176" t="s">
        <v>466</v>
      </c>
      <c r="F13" s="176" t="s">
        <v>477</v>
      </c>
      <c r="G13" s="176" t="s">
        <v>390</v>
      </c>
      <c r="H13" s="303" t="s">
        <v>461</v>
      </c>
      <c r="I13" s="254"/>
      <c r="J13" s="164"/>
      <c r="K13" s="255"/>
    </row>
    <row r="14" spans="1:11" x14ac:dyDescent="0.2">
      <c r="A14" s="159" t="s">
        <v>440</v>
      </c>
      <c r="B14" s="13">
        <v>2013</v>
      </c>
      <c r="C14" s="19">
        <f>'alle Daten'!X204</f>
        <v>2770</v>
      </c>
      <c r="D14" s="19">
        <f>'alle Daten'!AB204</f>
        <v>852</v>
      </c>
      <c r="E14" s="19">
        <f>'alle Daten'!AF204</f>
        <v>0</v>
      </c>
      <c r="F14" s="19">
        <f>'alle Daten'!AJ204</f>
        <v>0</v>
      </c>
      <c r="G14" s="159">
        <f>'alle Daten'!M204</f>
        <v>0.51327557294577975</v>
      </c>
      <c r="H14" s="304"/>
      <c r="I14" s="254"/>
      <c r="J14" s="164"/>
      <c r="K14" s="255"/>
    </row>
    <row r="15" spans="1:11" x14ac:dyDescent="0.2">
      <c r="A15" s="159" t="s">
        <v>440</v>
      </c>
      <c r="B15" s="13">
        <v>2018</v>
      </c>
      <c r="C15" s="19">
        <f>'alle Daten'!Z204</f>
        <v>2303</v>
      </c>
      <c r="D15" s="19">
        <f>'alle Daten'!AD204</f>
        <v>483</v>
      </c>
      <c r="E15" s="19">
        <f>'alle Daten'!AH204</f>
        <v>91</v>
      </c>
      <c r="F15" s="19">
        <f>'alle Daten'!AL204</f>
        <v>0</v>
      </c>
      <c r="G15" s="159">
        <f>'alle Daten'!N204</f>
        <v>0.43296670630202139</v>
      </c>
      <c r="H15" s="304"/>
      <c r="I15" s="254"/>
      <c r="J15" s="164"/>
      <c r="K15" s="255"/>
    </row>
    <row r="16" spans="1:11" x14ac:dyDescent="0.2">
      <c r="A16" s="159" t="s">
        <v>460</v>
      </c>
      <c r="B16" s="13">
        <v>2013</v>
      </c>
      <c r="C16" s="159">
        <f>'alle Daten'!Y204</f>
        <v>0.76477084483710656</v>
      </c>
      <c r="D16" s="159">
        <f>'alle Daten'!AC204</f>
        <v>0.23522915516289342</v>
      </c>
      <c r="E16" s="159">
        <f>'alle Daten'!AG204</f>
        <v>0</v>
      </c>
      <c r="F16" s="159">
        <f>'alle Daten'!AK204</f>
        <v>0</v>
      </c>
      <c r="G16" s="159">
        <f>'alle Daten'!M204</f>
        <v>0.51327557294577975</v>
      </c>
      <c r="H16" s="304"/>
      <c r="I16" s="254"/>
      <c r="J16" s="164"/>
      <c r="K16" s="255"/>
    </row>
    <row r="17" spans="1:11" x14ac:dyDescent="0.2">
      <c r="A17" s="159" t="s">
        <v>460</v>
      </c>
      <c r="B17" s="13">
        <v>2018</v>
      </c>
      <c r="C17" s="159">
        <f>'alle Daten'!AA204</f>
        <v>0.8004866180048662</v>
      </c>
      <c r="D17" s="159">
        <f>'alle Daten'!AE204</f>
        <v>0.16788321167883211</v>
      </c>
      <c r="E17" s="159">
        <f>'alle Daten'!AI204</f>
        <v>3.1630170316301706E-2</v>
      </c>
      <c r="F17" s="159">
        <f>'alle Daten'!AM204</f>
        <v>0</v>
      </c>
      <c r="G17" s="159">
        <f>'alle Daten'!N204</f>
        <v>0.43296670630202139</v>
      </c>
      <c r="H17" s="304"/>
      <c r="I17" s="254"/>
      <c r="J17" s="164"/>
      <c r="K17" s="255"/>
    </row>
    <row r="18" spans="1:11" x14ac:dyDescent="0.2">
      <c r="A18" s="249"/>
      <c r="B18" s="164"/>
      <c r="C18" s="249"/>
      <c r="D18" s="249"/>
      <c r="E18" s="249"/>
      <c r="F18" s="249"/>
      <c r="G18" s="249"/>
      <c r="H18" s="250"/>
      <c r="I18" s="254"/>
      <c r="J18" s="164"/>
      <c r="K18" s="255"/>
    </row>
    <row r="19" spans="1:11" x14ac:dyDescent="0.2">
      <c r="A19" s="249"/>
      <c r="B19" s="164"/>
      <c r="C19" s="249"/>
      <c r="D19" s="249"/>
      <c r="E19" s="249"/>
      <c r="F19" s="249"/>
      <c r="G19" s="249"/>
      <c r="H19" s="250"/>
      <c r="I19" s="254"/>
      <c r="J19" s="164"/>
      <c r="K19" s="255"/>
    </row>
    <row r="20" spans="1:11" x14ac:dyDescent="0.2">
      <c r="I20" s="254"/>
      <c r="J20" s="164"/>
      <c r="K20" s="255"/>
    </row>
    <row r="21" spans="1:11" x14ac:dyDescent="0.2">
      <c r="A21" s="13"/>
      <c r="B21" s="247" t="s">
        <v>462</v>
      </c>
      <c r="C21" s="13" t="s">
        <v>464</v>
      </c>
      <c r="D21" s="13" t="s">
        <v>465</v>
      </c>
      <c r="E21" s="13" t="s">
        <v>466</v>
      </c>
      <c r="F21" s="246" t="s">
        <v>477</v>
      </c>
      <c r="G21" s="13" t="s">
        <v>390</v>
      </c>
      <c r="H21" s="303" t="s">
        <v>462</v>
      </c>
      <c r="I21" s="254"/>
      <c r="J21" s="164"/>
      <c r="K21" s="255"/>
    </row>
    <row r="22" spans="1:11" x14ac:dyDescent="0.2">
      <c r="A22" s="159" t="s">
        <v>440</v>
      </c>
      <c r="B22" s="13">
        <v>2013</v>
      </c>
      <c r="C22" s="19">
        <f>'alle Daten'!X208</f>
        <v>3854</v>
      </c>
      <c r="D22" s="19">
        <f>'alle Daten'!AB208</f>
        <v>761</v>
      </c>
      <c r="E22" s="19">
        <f>'alle Daten'!AF208</f>
        <v>0</v>
      </c>
      <c r="F22" s="19">
        <f>'alle Daten'!AJ208</f>
        <v>0</v>
      </c>
      <c r="G22" s="159">
        <f>'alle Daten'!M208</f>
        <v>0.40008499787505314</v>
      </c>
      <c r="H22" s="304"/>
      <c r="I22" s="254"/>
      <c r="J22" s="164"/>
      <c r="K22" s="255"/>
    </row>
    <row r="23" spans="1:11" x14ac:dyDescent="0.2">
      <c r="A23" s="159" t="s">
        <v>440</v>
      </c>
      <c r="B23" s="13">
        <v>2018</v>
      </c>
      <c r="C23" s="19">
        <f>'alle Daten'!Z208</f>
        <v>3069</v>
      </c>
      <c r="D23" s="19">
        <f>'alle Daten'!AD208</f>
        <v>572</v>
      </c>
      <c r="E23" s="19">
        <f>'alle Daten'!AH208</f>
        <v>226</v>
      </c>
      <c r="F23" s="19">
        <f>'alle Daten'!AL208</f>
        <v>0</v>
      </c>
      <c r="G23" s="159">
        <f>'alle Daten'!N208</f>
        <v>0.35172351723517237</v>
      </c>
      <c r="H23" s="304"/>
      <c r="I23" s="254"/>
      <c r="J23" s="164"/>
      <c r="K23" s="255"/>
    </row>
    <row r="24" spans="1:11" x14ac:dyDescent="0.2">
      <c r="A24" s="159" t="s">
        <v>460</v>
      </c>
      <c r="B24" s="13">
        <v>2013</v>
      </c>
      <c r="C24" s="159">
        <f>'alle Daten'!Y208</f>
        <v>0.83510292524377028</v>
      </c>
      <c r="D24" s="159">
        <f>'alle Daten'!AC208</f>
        <v>0.16489707475622969</v>
      </c>
      <c r="E24" s="159">
        <f>'alle Daten'!AG208</f>
        <v>0</v>
      </c>
      <c r="F24" s="159">
        <f>'alle Daten'!AK208</f>
        <v>0</v>
      </c>
      <c r="G24" s="159">
        <f>'alle Daten'!M208</f>
        <v>0.40008499787505314</v>
      </c>
      <c r="H24" s="304"/>
      <c r="I24" s="254"/>
      <c r="J24" s="164"/>
      <c r="K24" s="255"/>
    </row>
    <row r="25" spans="1:11" x14ac:dyDescent="0.2">
      <c r="A25" s="159" t="s">
        <v>460</v>
      </c>
      <c r="B25" s="13">
        <v>2018</v>
      </c>
      <c r="C25" s="159">
        <f>'alle Daten'!AA208</f>
        <v>0.79363847944142751</v>
      </c>
      <c r="D25" s="159">
        <f>'alle Daten'!AE208</f>
        <v>0.14791828290664599</v>
      </c>
      <c r="E25" s="159">
        <f>'alle Daten'!AI208</f>
        <v>5.8443237651926556E-2</v>
      </c>
      <c r="F25" s="159">
        <f>'alle Daten'!AM208</f>
        <v>0</v>
      </c>
      <c r="G25" s="159">
        <f>'alle Daten'!N208</f>
        <v>0.35172351723517237</v>
      </c>
      <c r="H25" s="304"/>
      <c r="I25" s="254"/>
      <c r="J25" s="164"/>
      <c r="K25" s="255"/>
    </row>
    <row r="26" spans="1:11" x14ac:dyDescent="0.2">
      <c r="A26" s="249"/>
      <c r="B26" s="164"/>
      <c r="C26" s="249"/>
      <c r="D26" s="249"/>
      <c r="E26" s="249"/>
      <c r="F26" s="249"/>
      <c r="G26" s="249"/>
      <c r="H26" s="250"/>
      <c r="I26" s="254"/>
      <c r="J26" s="164"/>
      <c r="K26" s="255"/>
    </row>
    <row r="27" spans="1:11" x14ac:dyDescent="0.2">
      <c r="A27" s="249"/>
      <c r="B27" s="164"/>
      <c r="C27" s="249"/>
      <c r="D27" s="249"/>
      <c r="E27" s="249"/>
      <c r="F27" s="249"/>
      <c r="G27" s="249"/>
      <c r="H27" s="250"/>
      <c r="I27" s="254"/>
      <c r="J27" s="164"/>
      <c r="K27" s="255"/>
    </row>
    <row r="28" spans="1:11" x14ac:dyDescent="0.2">
      <c r="I28" s="254"/>
      <c r="J28" s="164"/>
      <c r="K28" s="255"/>
    </row>
    <row r="29" spans="1:11" x14ac:dyDescent="0.2">
      <c r="A29" s="13"/>
      <c r="B29" s="247" t="s">
        <v>160</v>
      </c>
      <c r="C29" s="13" t="s">
        <v>464</v>
      </c>
      <c r="D29" s="13" t="s">
        <v>465</v>
      </c>
      <c r="E29" s="13" t="s">
        <v>466</v>
      </c>
      <c r="F29" s="246" t="s">
        <v>477</v>
      </c>
      <c r="G29" s="13" t="s">
        <v>390</v>
      </c>
      <c r="H29" s="303" t="s">
        <v>160</v>
      </c>
      <c r="I29" s="254"/>
      <c r="J29" s="164"/>
      <c r="K29" s="255"/>
    </row>
    <row r="30" spans="1:11" x14ac:dyDescent="0.2">
      <c r="A30" s="159" t="s">
        <v>440</v>
      </c>
      <c r="B30" s="13">
        <v>2013</v>
      </c>
      <c r="C30" s="19">
        <f>'alle Daten'!X207</f>
        <v>1429</v>
      </c>
      <c r="D30" s="19">
        <f>'alle Daten'!AB207</f>
        <v>464</v>
      </c>
      <c r="E30" s="19">
        <f>'alle Daten'!AF207</f>
        <v>0</v>
      </c>
      <c r="F30" s="19">
        <f>'alle Daten'!AJ207</f>
        <v>0</v>
      </c>
      <c r="G30" s="159">
        <f>'alle Daten'!M207</f>
        <v>0.38478522681653954</v>
      </c>
      <c r="H30" s="304"/>
      <c r="I30" s="254"/>
      <c r="J30" s="164"/>
      <c r="K30" s="255"/>
    </row>
    <row r="31" spans="1:11" x14ac:dyDescent="0.2">
      <c r="A31" s="159" t="s">
        <v>440</v>
      </c>
      <c r="B31" s="13">
        <v>2018</v>
      </c>
      <c r="C31" s="19">
        <f>'alle Daten'!Z207</f>
        <v>1358</v>
      </c>
      <c r="D31" s="19">
        <f>'alle Daten'!AD207</f>
        <v>446</v>
      </c>
      <c r="E31" s="19">
        <f>'alle Daten'!AH207</f>
        <v>68</v>
      </c>
      <c r="F31" s="19">
        <f>'alle Daten'!AL207</f>
        <v>0</v>
      </c>
      <c r="G31" s="159">
        <f>'alle Daten'!N207</f>
        <v>0.39618288590604028</v>
      </c>
      <c r="H31" s="304"/>
      <c r="I31" s="254"/>
      <c r="J31" s="164"/>
      <c r="K31" s="255"/>
    </row>
    <row r="32" spans="1:11" x14ac:dyDescent="0.2">
      <c r="A32" s="159" t="s">
        <v>460</v>
      </c>
      <c r="B32" s="13">
        <v>2013</v>
      </c>
      <c r="C32" s="159">
        <f>'alle Daten'!Y207</f>
        <v>0.75488642366613845</v>
      </c>
      <c r="D32" s="159">
        <f>'alle Daten'!AC207</f>
        <v>0.2451135763338616</v>
      </c>
      <c r="E32" s="159">
        <f>'alle Daten'!AG207</f>
        <v>0</v>
      </c>
      <c r="F32" s="159">
        <f>'alle Daten'!AK207</f>
        <v>0</v>
      </c>
      <c r="G32" s="159">
        <f>'alle Daten'!M207</f>
        <v>0.38478522681653954</v>
      </c>
      <c r="H32" s="304"/>
      <c r="I32" s="254"/>
      <c r="J32" s="164"/>
      <c r="K32" s="255"/>
    </row>
    <row r="33" spans="1:11" x14ac:dyDescent="0.2">
      <c r="A33" s="159" t="s">
        <v>460</v>
      </c>
      <c r="B33" s="13">
        <v>2018</v>
      </c>
      <c r="C33" s="159">
        <f>'alle Daten'!AA207</f>
        <v>0.7254273504273504</v>
      </c>
      <c r="D33" s="159">
        <f>'alle Daten'!AE207</f>
        <v>0.23824786324786323</v>
      </c>
      <c r="E33" s="159">
        <f>'alle Daten'!AI207</f>
        <v>3.6324786324786328E-2</v>
      </c>
      <c r="F33" s="159">
        <f>'alle Daten'!AM207</f>
        <v>0</v>
      </c>
      <c r="G33" s="159">
        <f>'alle Daten'!N207</f>
        <v>0.39618288590604028</v>
      </c>
      <c r="H33" s="304"/>
      <c r="I33" s="254"/>
      <c r="J33" s="164"/>
      <c r="K33" s="255"/>
    </row>
    <row r="34" spans="1:11" x14ac:dyDescent="0.2">
      <c r="A34" s="249"/>
      <c r="B34" s="164"/>
      <c r="C34" s="249"/>
      <c r="D34" s="249"/>
      <c r="E34" s="249"/>
      <c r="F34" s="249"/>
      <c r="G34" s="249"/>
      <c r="H34" s="250"/>
      <c r="I34" s="254"/>
      <c r="J34" s="164"/>
      <c r="K34" s="255"/>
    </row>
    <row r="35" spans="1:11" x14ac:dyDescent="0.2">
      <c r="A35" s="249"/>
      <c r="B35" s="164"/>
      <c r="C35" s="249"/>
      <c r="D35" s="249"/>
      <c r="E35" s="249"/>
      <c r="F35" s="249"/>
      <c r="G35" s="249"/>
      <c r="H35" s="250"/>
      <c r="I35" s="254"/>
      <c r="J35" s="164"/>
      <c r="K35" s="255"/>
    </row>
    <row r="36" spans="1:11" x14ac:dyDescent="0.2">
      <c r="I36" s="254"/>
      <c r="J36" s="164"/>
      <c r="K36" s="255"/>
    </row>
    <row r="37" spans="1:11" x14ac:dyDescent="0.2">
      <c r="A37" s="13"/>
      <c r="B37" s="247" t="s">
        <v>268</v>
      </c>
      <c r="C37" s="13" t="s">
        <v>464</v>
      </c>
      <c r="D37" s="13" t="s">
        <v>465</v>
      </c>
      <c r="E37" s="13" t="s">
        <v>466</v>
      </c>
      <c r="F37" s="246" t="s">
        <v>477</v>
      </c>
      <c r="G37" s="13" t="s">
        <v>390</v>
      </c>
      <c r="H37" s="301" t="s">
        <v>467</v>
      </c>
      <c r="I37" s="254"/>
      <c r="J37" s="164"/>
      <c r="K37" s="255"/>
    </row>
    <row r="38" spans="1:11" x14ac:dyDescent="0.2">
      <c r="A38" s="159" t="s">
        <v>440</v>
      </c>
      <c r="B38" s="13">
        <v>2013</v>
      </c>
      <c r="C38" s="19">
        <f>'alle Daten'!X209</f>
        <v>3076</v>
      </c>
      <c r="D38" s="19">
        <f>'alle Daten'!AB209</f>
        <v>1451</v>
      </c>
      <c r="E38" s="19">
        <f>'alle Daten'!AF209</f>
        <v>0</v>
      </c>
      <c r="F38" s="19">
        <f>'alle Daten'!AJ209</f>
        <v>0</v>
      </c>
      <c r="G38" s="159">
        <f>'alle Daten'!M209</f>
        <v>0.44470291751478142</v>
      </c>
      <c r="H38" s="302"/>
      <c r="I38" s="254"/>
      <c r="J38" s="164"/>
      <c r="K38" s="255"/>
    </row>
    <row r="39" spans="1:11" x14ac:dyDescent="0.2">
      <c r="A39" s="159" t="s">
        <v>440</v>
      </c>
      <c r="B39" s="13">
        <v>2018</v>
      </c>
      <c r="C39" s="19">
        <f>'alle Daten'!Z209</f>
        <v>3164</v>
      </c>
      <c r="D39" s="19">
        <f>'alle Daten'!AD209</f>
        <v>1024</v>
      </c>
      <c r="E39" s="19">
        <f>'alle Daten'!AH209</f>
        <v>59</v>
      </c>
      <c r="F39" s="19">
        <f>'alle Daten'!AL209</f>
        <v>0</v>
      </c>
      <c r="G39" s="159">
        <f>'alle Daten'!N209</f>
        <v>0.43697906078471233</v>
      </c>
      <c r="H39" s="302"/>
      <c r="I39" s="254"/>
      <c r="J39" s="164"/>
      <c r="K39" s="255"/>
    </row>
    <row r="40" spans="1:11" x14ac:dyDescent="0.2">
      <c r="A40" s="159" t="s">
        <v>460</v>
      </c>
      <c r="B40" s="13">
        <v>2013</v>
      </c>
      <c r="C40" s="159">
        <f>'alle Daten'!Y209</f>
        <v>0.67947868345482665</v>
      </c>
      <c r="D40" s="159">
        <f>'alle Daten'!AC209</f>
        <v>0.32052131654517341</v>
      </c>
      <c r="E40" s="159">
        <f>'alle Daten'!AG209</f>
        <v>0</v>
      </c>
      <c r="F40" s="159">
        <f>'alle Daten'!AK209</f>
        <v>0</v>
      </c>
      <c r="G40" s="159">
        <f>'alle Daten'!M209</f>
        <v>0.44470291751478142</v>
      </c>
      <c r="H40" s="302"/>
      <c r="I40" s="254"/>
      <c r="J40" s="164"/>
      <c r="K40" s="255"/>
    </row>
    <row r="41" spans="1:11" x14ac:dyDescent="0.2">
      <c r="A41" s="159" t="s">
        <v>460</v>
      </c>
      <c r="B41" s="13">
        <v>2018</v>
      </c>
      <c r="C41" s="159">
        <f>'alle Daten'!AA209</f>
        <v>0.74499646809512599</v>
      </c>
      <c r="D41" s="159">
        <f>'alle Daten'!AE209</f>
        <v>0.24111137273369437</v>
      </c>
      <c r="E41" s="159">
        <f>'alle Daten'!AI209</f>
        <v>1.3892159171179657E-2</v>
      </c>
      <c r="F41" s="159">
        <f>'alle Daten'!AM209</f>
        <v>0</v>
      </c>
      <c r="G41" s="159">
        <f>'alle Daten'!N209</f>
        <v>0.43697906078471233</v>
      </c>
      <c r="H41" s="302"/>
      <c r="I41" s="254"/>
      <c r="J41" s="164"/>
      <c r="K41" s="255"/>
    </row>
    <row r="42" spans="1:11" x14ac:dyDescent="0.2">
      <c r="A42" s="249"/>
      <c r="B42" s="164"/>
      <c r="C42" s="249"/>
      <c r="D42" s="249"/>
      <c r="E42" s="249"/>
      <c r="F42" s="249"/>
      <c r="G42" s="249"/>
      <c r="H42" s="250"/>
      <c r="I42" s="254"/>
      <c r="J42" s="164"/>
      <c r="K42" s="255"/>
    </row>
    <row r="43" spans="1:11" x14ac:dyDescent="0.2">
      <c r="A43" s="249"/>
      <c r="B43" s="164"/>
      <c r="C43" s="249"/>
      <c r="D43" s="249"/>
      <c r="E43" s="249"/>
      <c r="F43" s="249"/>
      <c r="G43" s="249"/>
      <c r="H43" s="250"/>
      <c r="I43" s="254"/>
      <c r="J43" s="164"/>
      <c r="K43" s="255"/>
    </row>
    <row r="44" spans="1:11" x14ac:dyDescent="0.2">
      <c r="I44" s="254"/>
      <c r="J44" s="164"/>
      <c r="K44" s="255"/>
    </row>
    <row r="45" spans="1:11" x14ac:dyDescent="0.2">
      <c r="A45" s="13"/>
      <c r="B45" s="247" t="s">
        <v>328</v>
      </c>
      <c r="C45" s="13" t="s">
        <v>464</v>
      </c>
      <c r="D45" s="13" t="s">
        <v>465</v>
      </c>
      <c r="E45" s="13" t="s">
        <v>466</v>
      </c>
      <c r="F45" s="246" t="s">
        <v>477</v>
      </c>
      <c r="G45" s="13" t="s">
        <v>390</v>
      </c>
      <c r="H45" s="303" t="s">
        <v>328</v>
      </c>
      <c r="I45" s="254"/>
      <c r="J45" s="164"/>
      <c r="K45" s="255"/>
    </row>
    <row r="46" spans="1:11" x14ac:dyDescent="0.2">
      <c r="A46" s="159" t="s">
        <v>440</v>
      </c>
      <c r="B46" s="13">
        <v>2013</v>
      </c>
      <c r="C46" s="19">
        <f>'alle Daten'!X210</f>
        <v>4350</v>
      </c>
      <c r="D46" s="19">
        <f>'alle Daten'!AB210</f>
        <v>1639</v>
      </c>
      <c r="E46" s="19">
        <f>'alle Daten'!AF210</f>
        <v>0</v>
      </c>
      <c r="F46" s="19">
        <f>'alle Daten'!AJ210</f>
        <v>0</v>
      </c>
      <c r="G46" s="159">
        <f>'alle Daten'!M210</f>
        <v>0.42207385770915917</v>
      </c>
      <c r="H46" s="304"/>
      <c r="I46" s="254"/>
      <c r="J46" s="164"/>
      <c r="K46" s="255"/>
    </row>
    <row r="47" spans="1:11" x14ac:dyDescent="0.2">
      <c r="A47" s="159" t="s">
        <v>440</v>
      </c>
      <c r="B47" s="13">
        <v>2018</v>
      </c>
      <c r="C47" s="19">
        <f>'alle Daten'!Z210</f>
        <v>3486</v>
      </c>
      <c r="D47" s="19">
        <f>'alle Daten'!AD210</f>
        <v>1289</v>
      </c>
      <c r="E47" s="19">
        <f>'alle Daten'!AH210</f>
        <v>224</v>
      </c>
      <c r="F47" s="19">
        <f>'alle Daten'!AL210</f>
        <v>96</v>
      </c>
      <c r="G47" s="159">
        <f>'alle Daten'!N210</f>
        <v>0.37679241120670637</v>
      </c>
      <c r="H47" s="304"/>
      <c r="I47" s="254"/>
      <c r="J47" s="164"/>
      <c r="K47" s="255"/>
    </row>
    <row r="48" spans="1:11" x14ac:dyDescent="0.2">
      <c r="A48" s="159" t="s">
        <v>460</v>
      </c>
      <c r="B48" s="13">
        <v>2013</v>
      </c>
      <c r="C48" s="159">
        <f>'alle Daten'!Y210</f>
        <v>0.72633160794790452</v>
      </c>
      <c r="D48" s="159">
        <f>'alle Daten'!AC210</f>
        <v>0.27366839205209553</v>
      </c>
      <c r="E48" s="159">
        <f>'alle Daten'!AG210</f>
        <v>0</v>
      </c>
      <c r="F48" s="159">
        <f>'alle Daten'!AK210</f>
        <v>0</v>
      </c>
      <c r="G48" s="159">
        <f>'alle Daten'!M210</f>
        <v>0.42207385770915917</v>
      </c>
      <c r="H48" s="304"/>
      <c r="I48" s="254"/>
      <c r="J48" s="164"/>
      <c r="K48" s="255"/>
    </row>
    <row r="49" spans="1:11" x14ac:dyDescent="0.2">
      <c r="A49" s="159" t="s">
        <v>460</v>
      </c>
      <c r="B49" s="13">
        <v>2018</v>
      </c>
      <c r="C49" s="159">
        <f>'alle Daten'!AA210</f>
        <v>0.68420019627085382</v>
      </c>
      <c r="D49" s="159">
        <f>'alle Daten'!AE210</f>
        <v>0.25299313052011774</v>
      </c>
      <c r="E49" s="159">
        <f>'alle Daten'!AI210</f>
        <v>4.396467124631992E-2</v>
      </c>
      <c r="F49" s="159">
        <f>'alle Daten'!AM210</f>
        <v>1.8842001962708538E-2</v>
      </c>
      <c r="G49" s="159">
        <f>'alle Daten'!N210</f>
        <v>0.37679241120670637</v>
      </c>
      <c r="H49" s="304"/>
      <c r="I49" s="254"/>
      <c r="J49" s="164"/>
      <c r="K49" s="255"/>
    </row>
    <row r="50" spans="1:11" x14ac:dyDescent="0.2">
      <c r="A50" s="249"/>
      <c r="B50" s="164"/>
      <c r="C50" s="249"/>
      <c r="D50" s="249"/>
      <c r="E50" s="249"/>
      <c r="F50" s="249"/>
      <c r="G50" s="249"/>
      <c r="H50" s="250"/>
      <c r="I50" s="254"/>
      <c r="J50" s="164"/>
      <c r="K50" s="255"/>
    </row>
    <row r="51" spans="1:11" x14ac:dyDescent="0.2">
      <c r="A51" s="249"/>
      <c r="B51" s="164"/>
      <c r="C51" s="249"/>
      <c r="D51" s="249"/>
      <c r="E51" s="249"/>
      <c r="F51" s="249"/>
      <c r="G51" s="249"/>
      <c r="H51" s="250"/>
      <c r="I51" s="254"/>
      <c r="J51" s="164"/>
      <c r="K51" s="255"/>
    </row>
    <row r="52" spans="1:11" x14ac:dyDescent="0.2">
      <c r="I52" s="254"/>
      <c r="J52" s="164"/>
      <c r="K52" s="255"/>
    </row>
    <row r="53" spans="1:11" x14ac:dyDescent="0.2">
      <c r="A53" s="13"/>
      <c r="B53" s="247" t="s">
        <v>74</v>
      </c>
      <c r="C53" s="13" t="s">
        <v>464</v>
      </c>
      <c r="D53" s="13" t="s">
        <v>465</v>
      </c>
      <c r="E53" s="13" t="s">
        <v>466</v>
      </c>
      <c r="F53" s="246" t="s">
        <v>477</v>
      </c>
      <c r="G53" s="13" t="s">
        <v>390</v>
      </c>
      <c r="H53" s="303" t="s">
        <v>74</v>
      </c>
      <c r="I53" s="254"/>
      <c r="J53" s="164"/>
      <c r="K53" s="255"/>
    </row>
    <row r="54" spans="1:11" x14ac:dyDescent="0.2">
      <c r="A54" s="159" t="s">
        <v>440</v>
      </c>
      <c r="B54" s="13">
        <v>2013</v>
      </c>
      <c r="C54" s="19">
        <f>'alle Daten'!X205</f>
        <v>2519</v>
      </c>
      <c r="D54" s="19">
        <f>'alle Daten'!AB205</f>
        <v>1185</v>
      </c>
      <c r="E54" s="19">
        <f>'alle Daten'!AF205</f>
        <v>0</v>
      </c>
      <c r="F54" s="19">
        <f>'alle Daten'!AJ205</f>
        <v>0</v>
      </c>
      <c r="G54" s="159">
        <f>'alle Daten'!M205</f>
        <v>0.39271890365100953</v>
      </c>
      <c r="H54" s="304"/>
      <c r="I54" s="254"/>
      <c r="J54" s="164"/>
      <c r="K54" s="255"/>
    </row>
    <row r="55" spans="1:11" x14ac:dyDescent="0.2">
      <c r="A55" s="159" t="s">
        <v>440</v>
      </c>
      <c r="B55" s="13">
        <v>2018</v>
      </c>
      <c r="C55" s="19">
        <f>'alle Daten'!Z205</f>
        <v>2124</v>
      </c>
      <c r="D55" s="19">
        <f>'alle Daten'!AD205</f>
        <v>895</v>
      </c>
      <c r="E55" s="19">
        <f>'alle Daten'!AH205</f>
        <v>122</v>
      </c>
      <c r="F55" s="19">
        <f>'alle Daten'!AL205</f>
        <v>46</v>
      </c>
      <c r="G55" s="159">
        <f>'alle Daten'!N205</f>
        <v>0.35259925422241722</v>
      </c>
      <c r="H55" s="304"/>
      <c r="I55" s="254"/>
      <c r="J55" s="164"/>
      <c r="K55" s="255"/>
    </row>
    <row r="56" spans="1:11" x14ac:dyDescent="0.2">
      <c r="A56" s="159" t="s">
        <v>460</v>
      </c>
      <c r="B56" s="13">
        <v>2013</v>
      </c>
      <c r="C56" s="159">
        <f>'alle Daten'!Y205</f>
        <v>0.68007559395248385</v>
      </c>
      <c r="D56" s="159">
        <f>'alle Daten'!AC205</f>
        <v>0.31992440604751621</v>
      </c>
      <c r="E56" s="159">
        <f>'alle Daten'!AG205</f>
        <v>0</v>
      </c>
      <c r="F56" s="159">
        <f>'alle Daten'!AK205</f>
        <v>0</v>
      </c>
      <c r="G56" s="159">
        <f>'alle Daten'!M205</f>
        <v>0.39271890365100953</v>
      </c>
      <c r="H56" s="304"/>
      <c r="I56" s="254"/>
      <c r="J56" s="164"/>
      <c r="K56" s="255"/>
    </row>
    <row r="57" spans="1:11" x14ac:dyDescent="0.2">
      <c r="A57" s="159" t="s">
        <v>460</v>
      </c>
      <c r="B57" s="13">
        <v>2018</v>
      </c>
      <c r="C57" s="159">
        <f>'alle Daten'!AA205</f>
        <v>0.66645748352682777</v>
      </c>
      <c r="D57" s="159">
        <f>'alle Daten'!AE205</f>
        <v>0.28082836523376214</v>
      </c>
      <c r="E57" s="159">
        <f>'alle Daten'!AI205</f>
        <v>3.8280514590524006E-2</v>
      </c>
      <c r="F57" s="159">
        <f>'alle Daten'!AM205</f>
        <v>1.4433636648886099E-2</v>
      </c>
      <c r="G57" s="159">
        <f>'alle Daten'!N205</f>
        <v>0.35259925422241722</v>
      </c>
      <c r="H57" s="304"/>
      <c r="I57" s="254"/>
      <c r="J57" s="164"/>
      <c r="K57" s="255"/>
    </row>
    <row r="58" spans="1:11" x14ac:dyDescent="0.2">
      <c r="A58" s="249"/>
      <c r="B58" s="164"/>
      <c r="C58" s="249"/>
      <c r="D58" s="249"/>
      <c r="E58" s="249"/>
      <c r="F58" s="249"/>
      <c r="G58" s="249"/>
      <c r="H58" s="250"/>
      <c r="I58" s="254"/>
      <c r="J58" s="164"/>
      <c r="K58" s="255"/>
    </row>
    <row r="59" spans="1:11" x14ac:dyDescent="0.2">
      <c r="A59" s="249"/>
      <c r="B59" s="164"/>
      <c r="C59" s="249"/>
      <c r="D59" s="249"/>
      <c r="E59" s="249"/>
      <c r="F59" s="249"/>
      <c r="G59" s="249"/>
      <c r="H59" s="250"/>
      <c r="I59" s="254"/>
      <c r="J59" s="164"/>
      <c r="K59" s="255"/>
    </row>
    <row r="60" spans="1:11" x14ac:dyDescent="0.2">
      <c r="I60" s="254"/>
      <c r="J60" s="164"/>
      <c r="K60" s="255"/>
    </row>
    <row r="61" spans="1:11" x14ac:dyDescent="0.2">
      <c r="A61" s="13"/>
      <c r="B61" s="247" t="s">
        <v>124</v>
      </c>
      <c r="C61" s="13" t="s">
        <v>464</v>
      </c>
      <c r="D61" s="13" t="s">
        <v>465</v>
      </c>
      <c r="E61" s="13" t="s">
        <v>466</v>
      </c>
      <c r="F61" s="246" t="s">
        <v>477</v>
      </c>
      <c r="G61" s="13" t="s">
        <v>390</v>
      </c>
      <c r="H61" s="303" t="s">
        <v>124</v>
      </c>
      <c r="I61" s="254"/>
      <c r="J61" s="164"/>
      <c r="K61" s="255"/>
    </row>
    <row r="62" spans="1:11" x14ac:dyDescent="0.2">
      <c r="A62" s="159" t="s">
        <v>440</v>
      </c>
      <c r="B62" s="13">
        <v>2013</v>
      </c>
      <c r="C62" s="19">
        <f>'alle Daten'!X206</f>
        <v>1225</v>
      </c>
      <c r="D62" s="19">
        <f>'alle Daten'!AB206</f>
        <v>664</v>
      </c>
      <c r="E62" s="19">
        <f>'alle Daten'!AF206</f>
        <v>0</v>
      </c>
      <c r="F62" s="19">
        <f>'alle Daten'!AJ206</f>
        <v>0</v>
      </c>
      <c r="G62" s="159">
        <f>'alle Daten'!M206</f>
        <v>0.33137424373379432</v>
      </c>
      <c r="H62" s="304"/>
      <c r="I62" s="254"/>
      <c r="J62" s="164"/>
      <c r="K62" s="255"/>
    </row>
    <row r="63" spans="1:11" x14ac:dyDescent="0.2">
      <c r="A63" s="159" t="s">
        <v>440</v>
      </c>
      <c r="B63" s="13">
        <v>2018</v>
      </c>
      <c r="C63" s="19">
        <f>'alle Daten'!Z206</f>
        <v>963</v>
      </c>
      <c r="D63" s="19">
        <f>'alle Daten'!AD206</f>
        <v>552</v>
      </c>
      <c r="E63" s="19">
        <f>'alle Daten'!AH206</f>
        <v>77</v>
      </c>
      <c r="F63" s="19">
        <f>'alle Daten'!AL206</f>
        <v>0</v>
      </c>
      <c r="G63" s="159">
        <f>'alle Daten'!N206</f>
        <v>0.29667706994675969</v>
      </c>
      <c r="H63" s="304"/>
      <c r="I63" s="254"/>
      <c r="J63" s="164"/>
      <c r="K63" s="255"/>
    </row>
    <row r="64" spans="1:11" x14ac:dyDescent="0.2">
      <c r="A64" s="159" t="s">
        <v>460</v>
      </c>
      <c r="B64" s="13">
        <v>2013</v>
      </c>
      <c r="C64" s="159">
        <f>'alle Daten'!Y206</f>
        <v>0.64849126521969291</v>
      </c>
      <c r="D64" s="159">
        <f>'alle Daten'!AC206</f>
        <v>0.35150873478030703</v>
      </c>
      <c r="E64" s="159">
        <f>'alle Daten'!AG206</f>
        <v>0</v>
      </c>
      <c r="F64" s="159">
        <f>'alle Daten'!AK206</f>
        <v>0</v>
      </c>
      <c r="G64" s="159">
        <f>'alle Daten'!M206</f>
        <v>0.33137424373379432</v>
      </c>
      <c r="H64" s="304"/>
      <c r="I64" s="254"/>
      <c r="J64" s="164"/>
      <c r="K64" s="255"/>
    </row>
    <row r="65" spans="1:11" x14ac:dyDescent="0.2">
      <c r="A65" s="159" t="s">
        <v>460</v>
      </c>
      <c r="B65" s="13">
        <v>2018</v>
      </c>
      <c r="C65" s="159">
        <f>'alle Daten'!AA206</f>
        <v>0.60489949748743721</v>
      </c>
      <c r="D65" s="159">
        <f>'alle Daten'!AE206</f>
        <v>0.34673366834170855</v>
      </c>
      <c r="E65" s="159">
        <f>'alle Daten'!AI206</f>
        <v>4.8366834170854273E-2</v>
      </c>
      <c r="F65" s="159">
        <f>'alle Daten'!AM206</f>
        <v>0</v>
      </c>
      <c r="G65" s="159">
        <f>'alle Daten'!N206</f>
        <v>0.29667706994675969</v>
      </c>
      <c r="H65" s="304"/>
      <c r="I65" s="254"/>
      <c r="J65" s="164"/>
      <c r="K65" s="255"/>
    </row>
    <row r="66" spans="1:11" x14ac:dyDescent="0.2">
      <c r="I66" s="254"/>
      <c r="J66" s="164"/>
      <c r="K66" s="255"/>
    </row>
    <row r="67" spans="1:11" x14ac:dyDescent="0.2">
      <c r="I67" s="254"/>
      <c r="J67" s="164"/>
      <c r="K67" s="255"/>
    </row>
    <row r="68" spans="1:11" ht="13.5" thickBot="1" x14ac:dyDescent="0.25">
      <c r="I68" s="256"/>
      <c r="J68" s="257"/>
      <c r="K68" s="258"/>
    </row>
  </sheetData>
  <mergeCells count="8">
    <mergeCell ref="H37:H41"/>
    <mergeCell ref="H45:H49"/>
    <mergeCell ref="H53:H57"/>
    <mergeCell ref="H61:H65"/>
    <mergeCell ref="H5:H11"/>
    <mergeCell ref="H13:H17"/>
    <mergeCell ref="H21:H25"/>
    <mergeCell ref="H29:H33"/>
  </mergeCells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K17"/>
  <sheetViews>
    <sheetView tabSelected="1" view="pageBreakPreview" topLeftCell="A19" zoomScaleNormal="70" zoomScaleSheetLayoutView="100" workbookViewId="0">
      <selection activeCell="L45" sqref="L45"/>
    </sheetView>
  </sheetViews>
  <sheetFormatPr baseColWidth="10" defaultRowHeight="12.75" x14ac:dyDescent="0.2"/>
  <sheetData>
    <row r="3" spans="10:11" x14ac:dyDescent="0.2">
      <c r="K3">
        <v>12</v>
      </c>
    </row>
    <row r="10" spans="10:11" x14ac:dyDescent="0.2">
      <c r="K10">
        <v>8</v>
      </c>
    </row>
    <row r="15" spans="10:11" x14ac:dyDescent="0.2">
      <c r="J15" t="s">
        <v>481</v>
      </c>
    </row>
    <row r="17" spans="11:11" x14ac:dyDescent="0.2">
      <c r="K17">
        <v>10</v>
      </c>
    </row>
  </sheetData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Footer>&amp;L&amp;8erstellt vom Amt der Bgld. Landesregierung, Abteilung 4, Ländliche Entwicklung, Agrarwesen und Naturschutz</oddFooter>
  </headerFooter>
  <rowBreaks count="1" manualBreakCount="1">
    <brk id="63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zoomScaleSheetLayoutView="100" workbookViewId="0"/>
  </sheetViews>
  <sheetFormatPr baseColWidth="10" defaultRowHeight="12.75" x14ac:dyDescent="0.2"/>
  <cols>
    <col min="1" max="8" width="11.28515625" customWidth="1"/>
    <col min="15" max="15" width="11.42578125" customWidth="1"/>
  </cols>
  <sheetData>
    <row r="1" spans="1:8" x14ac:dyDescent="0.2">
      <c r="A1" s="262" t="s">
        <v>440</v>
      </c>
      <c r="H1" s="262" t="s">
        <v>460</v>
      </c>
    </row>
    <row r="6" spans="1:8" x14ac:dyDescent="0.2">
      <c r="A6" s="164"/>
    </row>
    <row r="7" spans="1:8" x14ac:dyDescent="0.2">
      <c r="A7" s="164"/>
    </row>
    <row r="8" spans="1:8" x14ac:dyDescent="0.2">
      <c r="A8" s="164"/>
    </row>
    <row r="9" spans="1:8" x14ac:dyDescent="0.2">
      <c r="A9" s="164"/>
    </row>
    <row r="10" spans="1:8" x14ac:dyDescent="0.2">
      <c r="A10" s="164"/>
    </row>
    <row r="11" spans="1:8" x14ac:dyDescent="0.2">
      <c r="A11" s="164"/>
    </row>
    <row r="12" spans="1:8" x14ac:dyDescent="0.2">
      <c r="A12" s="164"/>
    </row>
    <row r="13" spans="1:8" x14ac:dyDescent="0.2">
      <c r="A13" s="164"/>
    </row>
    <row r="14" spans="1:8" x14ac:dyDescent="0.2">
      <c r="A14" s="164"/>
    </row>
    <row r="15" spans="1:8" x14ac:dyDescent="0.2">
      <c r="A15" s="164"/>
    </row>
    <row r="16" spans="1:8" x14ac:dyDescent="0.2">
      <c r="A16" s="164"/>
    </row>
    <row r="17" spans="1:1" x14ac:dyDescent="0.2">
      <c r="A17" s="164"/>
    </row>
    <row r="18" spans="1:1" x14ac:dyDescent="0.2">
      <c r="A18" s="164"/>
    </row>
    <row r="19" spans="1:1" x14ac:dyDescent="0.2">
      <c r="A19" s="164"/>
    </row>
    <row r="20" spans="1:1" x14ac:dyDescent="0.2">
      <c r="A20" s="164"/>
    </row>
    <row r="21" spans="1:1" x14ac:dyDescent="0.2">
      <c r="A21" s="164"/>
    </row>
    <row r="22" spans="1:1" x14ac:dyDescent="0.2">
      <c r="A22" s="164"/>
    </row>
    <row r="23" spans="1:1" x14ac:dyDescent="0.2">
      <c r="A23" s="164"/>
    </row>
    <row r="24" spans="1:1" x14ac:dyDescent="0.2">
      <c r="A24" s="164"/>
    </row>
    <row r="25" spans="1:1" x14ac:dyDescent="0.2">
      <c r="A25" s="164"/>
    </row>
    <row r="26" spans="1:1" x14ac:dyDescent="0.2">
      <c r="A26" s="164"/>
    </row>
    <row r="27" spans="1:1" x14ac:dyDescent="0.2">
      <c r="A27" s="164"/>
    </row>
    <row r="28" spans="1:1" x14ac:dyDescent="0.2">
      <c r="A28" s="164"/>
    </row>
    <row r="29" spans="1:1" x14ac:dyDescent="0.2">
      <c r="A29" s="164"/>
    </row>
    <row r="30" spans="1:1" x14ac:dyDescent="0.2">
      <c r="A30" s="164"/>
    </row>
    <row r="31" spans="1:1" x14ac:dyDescent="0.2">
      <c r="A31" s="164"/>
    </row>
    <row r="32" spans="1:1" x14ac:dyDescent="0.2">
      <c r="A32" s="164"/>
    </row>
    <row r="33" spans="1:1" x14ac:dyDescent="0.2">
      <c r="A33" s="164"/>
    </row>
    <row r="34" spans="1:1" x14ac:dyDescent="0.2">
      <c r="A34" s="164"/>
    </row>
    <row r="35" spans="1:1" x14ac:dyDescent="0.2">
      <c r="A35" s="164"/>
    </row>
    <row r="36" spans="1:1" x14ac:dyDescent="0.2">
      <c r="A36" s="164"/>
    </row>
    <row r="37" spans="1:1" x14ac:dyDescent="0.2">
      <c r="A37" s="164"/>
    </row>
    <row r="38" spans="1:1" x14ac:dyDescent="0.2">
      <c r="A38" s="164"/>
    </row>
    <row r="39" spans="1:1" x14ac:dyDescent="0.2">
      <c r="A39" s="164"/>
    </row>
    <row r="40" spans="1:1" x14ac:dyDescent="0.2">
      <c r="A40" s="164"/>
    </row>
    <row r="41" spans="1:1" x14ac:dyDescent="0.2">
      <c r="A41" s="164"/>
    </row>
    <row r="42" spans="1:1" x14ac:dyDescent="0.2">
      <c r="A42" s="164"/>
    </row>
    <row r="43" spans="1:1" x14ac:dyDescent="0.2">
      <c r="A43" s="164"/>
    </row>
    <row r="44" spans="1:1" x14ac:dyDescent="0.2">
      <c r="A44" s="164"/>
    </row>
    <row r="45" spans="1:1" x14ac:dyDescent="0.2">
      <c r="A45" s="164"/>
    </row>
    <row r="46" spans="1:1" x14ac:dyDescent="0.2">
      <c r="A46" s="164"/>
    </row>
    <row r="47" spans="1:1" x14ac:dyDescent="0.2">
      <c r="A47" s="164"/>
    </row>
    <row r="48" spans="1:1" x14ac:dyDescent="0.2">
      <c r="A48" s="164"/>
    </row>
    <row r="49" spans="1:1" x14ac:dyDescent="0.2">
      <c r="A49" s="164"/>
    </row>
    <row r="50" spans="1:1" x14ac:dyDescent="0.2">
      <c r="A50" s="164"/>
    </row>
    <row r="51" spans="1:1" x14ac:dyDescent="0.2">
      <c r="A51" s="164"/>
    </row>
    <row r="52" spans="1:1" x14ac:dyDescent="0.2">
      <c r="A52" s="164"/>
    </row>
    <row r="53" spans="1:1" x14ac:dyDescent="0.2">
      <c r="A53" s="164"/>
    </row>
    <row r="54" spans="1:1" x14ac:dyDescent="0.2">
      <c r="A54" s="164"/>
    </row>
    <row r="55" spans="1:1" x14ac:dyDescent="0.2">
      <c r="A55" s="164"/>
    </row>
    <row r="56" spans="1:1" x14ac:dyDescent="0.2">
      <c r="A56" s="164"/>
    </row>
    <row r="57" spans="1:1" x14ac:dyDescent="0.2">
      <c r="A57" s="164"/>
    </row>
    <row r="58" spans="1:1" x14ac:dyDescent="0.2">
      <c r="A58" s="164"/>
    </row>
    <row r="59" spans="1:1" x14ac:dyDescent="0.2">
      <c r="A59" s="164"/>
    </row>
    <row r="60" spans="1:1" x14ac:dyDescent="0.2">
      <c r="A60" s="164"/>
    </row>
    <row r="61" spans="1:1" x14ac:dyDescent="0.2">
      <c r="A61" s="164"/>
    </row>
    <row r="62" spans="1:1" x14ac:dyDescent="0.2">
      <c r="A62" s="164"/>
    </row>
    <row r="63" spans="1:1" x14ac:dyDescent="0.2">
      <c r="A63" s="164"/>
    </row>
    <row r="64" spans="1:1" x14ac:dyDescent="0.2">
      <c r="A64" s="164"/>
    </row>
    <row r="65" spans="1:1" x14ac:dyDescent="0.2">
      <c r="A65" s="164"/>
    </row>
    <row r="66" spans="1:1" x14ac:dyDescent="0.2">
      <c r="A66" s="164"/>
    </row>
    <row r="67" spans="1:1" x14ac:dyDescent="0.2">
      <c r="A67" s="164"/>
    </row>
    <row r="68" spans="1:1" x14ac:dyDescent="0.2">
      <c r="A68" s="164"/>
    </row>
    <row r="69" spans="1:1" ht="13.5" thickBot="1" x14ac:dyDescent="0.25">
      <c r="A69" s="257"/>
    </row>
  </sheetData>
  <pageMargins left="0.70866141732283472" right="0.70866141732283472" top="0.78740157480314965" bottom="0.78740157480314965" header="0.31496062992125984" footer="0.31496062992125984"/>
  <pageSetup paperSize="9" scale="69" orientation="landscape" r:id="rId1"/>
  <headerFooter>
    <oddFooter>&amp;L&amp;8erstellt vom Amt der Bgld. Landesregierung, Abteilung 4, Ländliche Entwicklung, Agrarwesen und Naturschutz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80" zoomScaleNormal="80" zoomScaleSheetLayoutView="110" workbookViewId="0"/>
  </sheetViews>
  <sheetFormatPr baseColWidth="10" defaultRowHeight="12.75" x14ac:dyDescent="0.2"/>
  <cols>
    <col min="1" max="8" width="11.28515625" customWidth="1"/>
  </cols>
  <sheetData>
    <row r="1" spans="1:8" x14ac:dyDescent="0.2">
      <c r="A1" s="262" t="s">
        <v>440</v>
      </c>
      <c r="B1" s="164"/>
      <c r="C1" s="164"/>
      <c r="D1" s="164"/>
      <c r="E1" s="164"/>
      <c r="F1" s="164"/>
      <c r="G1" s="164"/>
      <c r="H1" s="262" t="s">
        <v>460</v>
      </c>
    </row>
    <row r="6" spans="1:8" x14ac:dyDescent="0.2">
      <c r="A6" s="164"/>
    </row>
    <row r="7" spans="1:8" x14ac:dyDescent="0.2">
      <c r="A7" s="164"/>
    </row>
    <row r="8" spans="1:8" x14ac:dyDescent="0.2">
      <c r="A8" s="164"/>
    </row>
    <row r="9" spans="1:8" x14ac:dyDescent="0.2">
      <c r="A9" s="164"/>
    </row>
    <row r="10" spans="1:8" x14ac:dyDescent="0.2">
      <c r="A10" s="164"/>
    </row>
    <row r="11" spans="1:8" x14ac:dyDescent="0.2">
      <c r="A11" s="164"/>
    </row>
    <row r="12" spans="1:8" x14ac:dyDescent="0.2">
      <c r="A12" s="164"/>
    </row>
    <row r="13" spans="1:8" x14ac:dyDescent="0.2">
      <c r="A13" s="164"/>
    </row>
    <row r="14" spans="1:8" x14ac:dyDescent="0.2">
      <c r="A14" s="164"/>
    </row>
    <row r="15" spans="1:8" x14ac:dyDescent="0.2">
      <c r="A15" s="164"/>
    </row>
    <row r="16" spans="1:8" x14ac:dyDescent="0.2">
      <c r="A16" s="164"/>
    </row>
    <row r="17" spans="1:1" x14ac:dyDescent="0.2">
      <c r="A17" s="164"/>
    </row>
    <row r="18" spans="1:1" x14ac:dyDescent="0.2">
      <c r="A18" s="164"/>
    </row>
    <row r="19" spans="1:1" x14ac:dyDescent="0.2">
      <c r="A19" s="164"/>
    </row>
    <row r="20" spans="1:1" x14ac:dyDescent="0.2">
      <c r="A20" s="164"/>
    </row>
    <row r="21" spans="1:1" x14ac:dyDescent="0.2">
      <c r="A21" s="164"/>
    </row>
    <row r="22" spans="1:1" x14ac:dyDescent="0.2">
      <c r="A22" s="164"/>
    </row>
    <row r="23" spans="1:1" x14ac:dyDescent="0.2">
      <c r="A23" s="164"/>
    </row>
    <row r="24" spans="1:1" x14ac:dyDescent="0.2">
      <c r="A24" s="164"/>
    </row>
    <row r="25" spans="1:1" x14ac:dyDescent="0.2">
      <c r="A25" s="164"/>
    </row>
    <row r="26" spans="1:1" x14ac:dyDescent="0.2">
      <c r="A26" s="164"/>
    </row>
    <row r="27" spans="1:1" x14ac:dyDescent="0.2">
      <c r="A27" s="164"/>
    </row>
    <row r="28" spans="1:1" x14ac:dyDescent="0.2">
      <c r="A28" s="164"/>
    </row>
    <row r="29" spans="1:1" x14ac:dyDescent="0.2">
      <c r="A29" s="164"/>
    </row>
    <row r="30" spans="1:1" x14ac:dyDescent="0.2">
      <c r="A30" s="164"/>
    </row>
    <row r="31" spans="1:1" x14ac:dyDescent="0.2">
      <c r="A31" s="164"/>
    </row>
    <row r="32" spans="1:1" x14ac:dyDescent="0.2">
      <c r="A32" s="164"/>
    </row>
    <row r="33" spans="1:1" x14ac:dyDescent="0.2">
      <c r="A33" s="164"/>
    </row>
    <row r="34" spans="1:1" x14ac:dyDescent="0.2">
      <c r="A34" s="164"/>
    </row>
    <row r="35" spans="1:1" x14ac:dyDescent="0.2">
      <c r="A35" s="164"/>
    </row>
    <row r="36" spans="1:1" x14ac:dyDescent="0.2">
      <c r="A36" s="164"/>
    </row>
    <row r="37" spans="1:1" x14ac:dyDescent="0.2">
      <c r="A37" s="164"/>
    </row>
    <row r="38" spans="1:1" x14ac:dyDescent="0.2">
      <c r="A38" s="164"/>
    </row>
    <row r="39" spans="1:1" x14ac:dyDescent="0.2">
      <c r="A39" s="164"/>
    </row>
    <row r="40" spans="1:1" x14ac:dyDescent="0.2">
      <c r="A40" s="164"/>
    </row>
    <row r="41" spans="1:1" x14ac:dyDescent="0.2">
      <c r="A41" s="164"/>
    </row>
    <row r="42" spans="1:1" x14ac:dyDescent="0.2">
      <c r="A42" s="164"/>
    </row>
    <row r="43" spans="1:1" x14ac:dyDescent="0.2">
      <c r="A43" s="164"/>
    </row>
    <row r="44" spans="1:1" x14ac:dyDescent="0.2">
      <c r="A44" s="164"/>
    </row>
    <row r="45" spans="1:1" x14ac:dyDescent="0.2">
      <c r="A45" s="164"/>
    </row>
    <row r="46" spans="1:1" x14ac:dyDescent="0.2">
      <c r="A46" s="164"/>
    </row>
    <row r="47" spans="1:1" x14ac:dyDescent="0.2">
      <c r="A47" s="164"/>
    </row>
    <row r="48" spans="1:1" x14ac:dyDescent="0.2">
      <c r="A48" s="164"/>
    </row>
    <row r="49" spans="1:1" x14ac:dyDescent="0.2">
      <c r="A49" s="164"/>
    </row>
    <row r="50" spans="1:1" x14ac:dyDescent="0.2">
      <c r="A50" s="164"/>
    </row>
    <row r="51" spans="1:1" x14ac:dyDescent="0.2">
      <c r="A51" s="164"/>
    </row>
    <row r="52" spans="1:1" x14ac:dyDescent="0.2">
      <c r="A52" s="164"/>
    </row>
    <row r="53" spans="1:1" x14ac:dyDescent="0.2">
      <c r="A53" s="164"/>
    </row>
    <row r="54" spans="1:1" x14ac:dyDescent="0.2">
      <c r="A54" s="164"/>
    </row>
    <row r="55" spans="1:1" x14ac:dyDescent="0.2">
      <c r="A55" s="164"/>
    </row>
    <row r="56" spans="1:1" x14ac:dyDescent="0.2">
      <c r="A56" s="164"/>
    </row>
    <row r="57" spans="1:1" x14ac:dyDescent="0.2">
      <c r="A57" s="164"/>
    </row>
    <row r="58" spans="1:1" x14ac:dyDescent="0.2">
      <c r="A58" s="164"/>
    </row>
    <row r="59" spans="1:1" x14ac:dyDescent="0.2">
      <c r="A59" s="164"/>
    </row>
    <row r="60" spans="1:1" x14ac:dyDescent="0.2">
      <c r="A60" s="164"/>
    </row>
    <row r="61" spans="1:1" x14ac:dyDescent="0.2">
      <c r="A61" s="164"/>
    </row>
    <row r="62" spans="1:1" x14ac:dyDescent="0.2">
      <c r="A62" s="164"/>
    </row>
    <row r="63" spans="1:1" x14ac:dyDescent="0.2">
      <c r="A63" s="164"/>
    </row>
    <row r="64" spans="1:1" x14ac:dyDescent="0.2">
      <c r="A64" s="164"/>
    </row>
    <row r="65" spans="1:1" x14ac:dyDescent="0.2">
      <c r="A65" s="164"/>
    </row>
    <row r="66" spans="1:1" x14ac:dyDescent="0.2">
      <c r="A66" s="164"/>
    </row>
  </sheetData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Footer>&amp;L&amp;8erstellt vom Amt der Bgld. Landesregierung, Abteilung 4, Ländliche Entwicklung, Agrarwesen und Naturschutz</oddFooter>
  </headerFooter>
  <colBreaks count="1" manualBreakCount="1">
    <brk id="15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14</vt:i4>
      </vt:variant>
    </vt:vector>
  </HeadingPairs>
  <TitlesOfParts>
    <vt:vector size="30" baseType="lpstr">
      <vt:lpstr>Eingabe2018</vt:lpstr>
      <vt:lpstr>Gesamtergebnis</vt:lpstr>
      <vt:lpstr>Wahlkarten</vt:lpstr>
      <vt:lpstr>Tabelle1</vt:lpstr>
      <vt:lpstr>alle Daten</vt:lpstr>
      <vt:lpstr>Diagramme 1</vt:lpstr>
      <vt:lpstr>GR Ges</vt:lpstr>
      <vt:lpstr>GR_ND_EU</vt:lpstr>
      <vt:lpstr>GR_MA OP</vt:lpstr>
      <vt:lpstr>GR_OW GS</vt:lpstr>
      <vt:lpstr>GR_JE</vt:lpstr>
      <vt:lpstr>Druckbericht</vt:lpstr>
      <vt:lpstr>DruckGes</vt:lpstr>
      <vt:lpstr>minmax</vt:lpstr>
      <vt:lpstr>nicht lösch</vt:lpstr>
      <vt:lpstr>nicht löschen</vt:lpstr>
      <vt:lpstr>'alle Daten'!Druckbereich</vt:lpstr>
      <vt:lpstr>Druckbericht!Druckbereich</vt:lpstr>
      <vt:lpstr>Eingabe2018!Druckbereich</vt:lpstr>
      <vt:lpstr>Gesamtergebnis!Druckbereich</vt:lpstr>
      <vt:lpstr>'GR Ges'!Druckbereich</vt:lpstr>
      <vt:lpstr>GR_JE!Druckbereich</vt:lpstr>
      <vt:lpstr>'GR_MA OP'!Druckbereich</vt:lpstr>
      <vt:lpstr>GR_ND_EU!Druckbereich</vt:lpstr>
      <vt:lpstr>'GR_OW GS'!Druckbereich</vt:lpstr>
      <vt:lpstr>minmax!Druckbereich</vt:lpstr>
      <vt:lpstr>'alle Daten'!Drucktitel</vt:lpstr>
      <vt:lpstr>Druckbericht!Drucktitel</vt:lpstr>
      <vt:lpstr>Eingabe2018!Drucktitel</vt:lpstr>
      <vt:lpstr>minmax!Drucktitel</vt:lpstr>
    </vt:vector>
  </TitlesOfParts>
  <Company>Amt der Bgld. Landesregierung, Abteilung 4a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LK Wahl 2003</dc:title>
  <dc:creator>Ing. Peter Palkovits</dc:creator>
  <cp:lastModifiedBy>Wutschitz Christian Mathias</cp:lastModifiedBy>
  <cp:lastPrinted>2018-03-11T16:57:19Z</cp:lastPrinted>
  <dcterms:created xsi:type="dcterms:W3CDTF">2000-11-16T06:32:19Z</dcterms:created>
  <dcterms:modified xsi:type="dcterms:W3CDTF">2018-03-11T17:09:52Z</dcterms:modified>
</cp:coreProperties>
</file>